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" sheetId="1" state="visible" r:id="rId1"/>
    <sheet name="Остатки" sheetId="2" state="visible" r:id="rId2"/>
    <sheet name="Справочники" sheetId="3" state="visible" r:id="rId3"/>
    <sheet name="Инструкция" sheetId="4" state="visible" r:id="rId4"/>
  </sheets>
  <definedNames>
    <definedName name="_xlnm.Print_Area" localSheetId="0">'Движение'!$A$1:$M$63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###;-#,##0.###;;@"/>
    <numFmt numFmtId="167" formatCode="#,##0.00;-#,##0.00"/>
  </numFmts>
  <fonts count="18">
    <font>
      <name val="Calibri"/>
      <family val="2"/>
      <color theme="1"/>
      <sz val="11"/>
      <scheme val="minor"/>
    </font>
    <font>
      <b val="1"/>
      <color rgb="FF0B2545"/>
      <sz val="20"/>
    </font>
    <font>
      <color rgb="FF415C86"/>
      <sz val="11"/>
    </font>
    <font>
      <i val="1"/>
      <color rgb="FF14454E"/>
      <sz val="11"/>
    </font>
    <font>
      <b val="1"/>
      <color rgb="FFFFFFFF"/>
      <sz val="10"/>
    </font>
    <font>
      <color rgb="FF415C86"/>
      <sz val="10"/>
    </font>
    <font>
      <b val="1"/>
      <color rgb="FF0B2545"/>
      <sz val="12"/>
    </font>
    <font>
      <b val="1"/>
      <color rgb="FF0B2545"/>
    </font>
    <font>
      <b val="1"/>
      <color rgb="FF14454E"/>
    </font>
    <font>
      <i val="1"/>
      <color rgb="FF415C86"/>
      <sz val="10"/>
    </font>
    <font>
      <b val="1"/>
      <color rgb="FF0B2545"/>
      <sz val="18"/>
    </font>
    <font>
      <i val="1"/>
      <color rgb="FF14454E"/>
      <sz val="10"/>
    </font>
    <font>
      <b val="1"/>
      <sz val="10"/>
    </font>
    <font>
      <b val="1"/>
      <color rgb="FF0B2545"/>
      <sz val="16"/>
    </font>
    <font>
      <b val="1"/>
      <color rgb="FF14454E"/>
      <sz val="10"/>
    </font>
    <font>
      <color rgb="FF33475B"/>
      <sz val="10"/>
    </font>
    <font>
      <b val="1"/>
      <color rgb="FF0B2545"/>
      <sz val="11"/>
    </font>
    <font>
      <color rgb="FF33475B"/>
      <sz val="11"/>
    </font>
  </fonts>
  <fills count="5">
    <fill>
      <patternFill/>
    </fill>
    <fill>
      <patternFill patternType="gray125"/>
    </fill>
    <fill>
      <patternFill patternType="solid">
        <fgColor rgb="FF14454E"/>
      </patternFill>
    </fill>
    <fill>
      <patternFill patternType="solid">
        <fgColor rgb="FFFFFDF5"/>
      </patternFill>
    </fill>
    <fill>
      <patternFill patternType="solid">
        <fgColor rgb="FFF3E9DC"/>
      </patternFill>
    </fill>
  </fills>
  <borders count="2">
    <border>
      <left/>
      <right/>
      <top/>
      <bottom/>
      <diagonal/>
    </border>
    <border>
      <left style="thin">
        <color rgb="FFBFCEDD"/>
      </left>
      <right style="thin">
        <color rgb="FFBFCEDD"/>
      </right>
      <top style="thin">
        <color rgb="FFBFCEDD"/>
      </top>
      <bottom style="thin">
        <color rgb="FFBFCED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7" fontId="0" fillId="3" borderId="1" pivotButton="0" quotePrefix="0" xfId="0"/>
    <xf numFmtId="0" fontId="0" fillId="4" borderId="1" pivotButton="0" quotePrefix="0" xfId="0"/>
    <xf numFmtId="0" fontId="6" fillId="4" borderId="1" pivotButton="0" quotePrefix="0" xfId="0"/>
    <xf numFmtId="167" fontId="6" fillId="4" borderId="1" pivotButton="0" quotePrefix="0" xfId="0"/>
    <xf numFmtId="0" fontId="8" fillId="4" borderId="1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12" fillId="0" borderId="1" pivotButton="0" quotePrefix="0" xfId="0"/>
    <xf numFmtId="166" fontId="8" fillId="4" borderId="1" pivotButton="0" quotePrefix="0" xfId="0"/>
    <xf numFmtId="0" fontId="13" fillId="0" borderId="0" pivotButton="0" quotePrefix="0" xfId="0"/>
    <xf numFmtId="0" fontId="5" fillId="0" borderId="0" pivotButton="0" quotePrefix="0" xfId="0"/>
    <xf numFmtId="0" fontId="4" fillId="2" borderId="1" pivotButton="0" quotePrefix="0" xfId="0"/>
    <xf numFmtId="0" fontId="14" fillId="0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FFFDE7E7"/>
        </patternFill>
      </fill>
    </dxf>
    <dxf>
      <fill>
        <patternFill patternType="solid">
          <fgColor rgb="FFFFFDF5"/>
        </patternFill>
      </fill>
    </dxf>
    <dxf>
      <fill>
        <patternFill patternType="solid">
          <fgColor rgb="FFE8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M67"/>
  <sheetViews>
    <sheetView showGridLines="0" workbookViewId="0">
      <pane xSplit="4" ySplit="11" topLeftCell="E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32" customWidth="1" min="4" max="4"/>
    <col width="9" customWidth="1" min="5" max="5"/>
    <col width="11" customWidth="1" min="6" max="6"/>
    <col width="12" customWidth="1" min="7" max="7"/>
    <col width="14" customWidth="1" min="8" max="8"/>
    <col width="13" customWidth="1" min="9" max="9"/>
    <col width="15" customWidth="1" min="10" max="10"/>
    <col width="13" customWidth="1" min="11" max="11"/>
    <col width="13" customWidth="1" min="12" max="12"/>
    <col width="26" customWidth="1" min="13" max="13"/>
  </cols>
  <sheetData>
    <row r="2">
      <c r="B2" s="1" t="inlineStr">
        <is>
          <t>ДВИЖЕНИЕ МАТЕРИАЛОВ НА СКЛАДЕ</t>
        </is>
      </c>
    </row>
    <row r="3">
      <c r="B3" s="2" t="inlineStr">
        <is>
          <t>Журнал операций: приход, расход и инвентаризация. Остатки на листе «Остатки» считаются по журналу — вручную ничего переносить не нужно</t>
        </is>
      </c>
    </row>
    <row r="4">
      <c r="B4" s="3" t="inlineStr">
        <is>
          <t>Заполняются только жёлтые поля. Колонки «Приход», «Расход» и «Корректировка» — служебные: по ним считаются остатки.</t>
        </is>
      </c>
    </row>
    <row r="11" ht="34" customHeight="1">
      <c r="A11" s="4" t="inlineStr">
        <is>
          <t>Дата</t>
        </is>
      </c>
      <c r="B11" s="4" t="inlineStr">
        <is>
          <t>Документ</t>
        </is>
      </c>
      <c r="C11" s="4" t="inlineStr">
        <is>
          <t>Операция</t>
        </is>
      </c>
      <c r="D11" s="4" t="inlineStr">
        <is>
          <t>Номенклатура</t>
        </is>
      </c>
      <c r="E11" s="4" t="inlineStr">
        <is>
          <t>Ед. изм.</t>
        </is>
      </c>
      <c r="F11" s="4" t="inlineStr">
        <is>
          <t>Кол-во</t>
        </is>
      </c>
      <c r="G11" s="4" t="inlineStr">
        <is>
          <t>Цена, ₽</t>
        </is>
      </c>
      <c r="H11" s="4" t="inlineStr">
        <is>
          <t>Сумма, ₽</t>
        </is>
      </c>
      <c r="I11" s="4" t="inlineStr">
        <is>
          <t>Приход: кол-во</t>
        </is>
      </c>
      <c r="J11" s="4" t="inlineStr">
        <is>
          <t>Приход: сумма, ₽</t>
        </is>
      </c>
      <c r="K11" s="4" t="inlineStr">
        <is>
          <t>Расход: кол-во</t>
        </is>
      </c>
      <c r="L11" s="4" t="inlineStr">
        <is>
          <t>Корректировка</t>
        </is>
      </c>
      <c r="M11" s="4" t="inlineStr">
        <is>
          <t>Примечание</t>
        </is>
      </c>
    </row>
    <row r="12">
      <c r="A12" s="5" t="n">
        <v>46266</v>
      </c>
      <c r="B12" s="6" t="inlineStr">
        <is>
          <t>ПН-101</t>
        </is>
      </c>
      <c r="C12" s="6" t="inlineStr">
        <is>
          <t>Приход</t>
        </is>
      </c>
      <c r="D12" s="6" t="inlineStr">
        <is>
          <t>Лист стальной 2 мм</t>
        </is>
      </c>
      <c r="E12" s="6" t="inlineStr">
        <is>
          <t>кг</t>
        </is>
      </c>
      <c r="F12" s="7" t="n">
        <v>1200</v>
      </c>
      <c r="G12" s="8" t="n">
        <v>78</v>
      </c>
      <c r="H12" s="8">
        <f>IF(AND($F12&lt;&gt;"",$G12&lt;&gt;""),ROUND($F12*$G12,2),"")</f>
        <v/>
      </c>
      <c r="I12" s="9">
        <f>IF($C12="Приход",$F12,0)</f>
        <v/>
      </c>
      <c r="J12" s="10">
        <f>IF($C12="Приход",$H12,0)</f>
        <v/>
      </c>
      <c r="K12" s="9">
        <f>IF($C12="Расход",$F12,0)</f>
        <v/>
      </c>
      <c r="L12" s="9">
        <f>IF($C12="Инвентаризация",$F12,0)</f>
        <v/>
      </c>
      <c r="M12" s="11" t="n"/>
    </row>
    <row r="13">
      <c r="A13" s="5" t="n">
        <v>46267</v>
      </c>
      <c r="B13" s="6" t="inlineStr">
        <is>
          <t>ПН-102</t>
        </is>
      </c>
      <c r="C13" s="6" t="inlineStr">
        <is>
          <t>Приход</t>
        </is>
      </c>
      <c r="D13" s="6" t="inlineStr">
        <is>
          <t>Труба профильная 40×40</t>
        </is>
      </c>
      <c r="E13" s="6" t="inlineStr">
        <is>
          <t>м</t>
        </is>
      </c>
      <c r="F13" s="7" t="n">
        <v>480</v>
      </c>
      <c r="G13" s="8" t="n">
        <v>210</v>
      </c>
      <c r="H13" s="8">
        <f>IF(AND($F13&lt;&gt;"",$G13&lt;&gt;""),ROUND($F13*$G13,2),"")</f>
        <v/>
      </c>
      <c r="I13" s="9">
        <f>IF($C13="Приход",$F13,0)</f>
        <v/>
      </c>
      <c r="J13" s="10">
        <f>IF($C13="Приход",$H13,0)</f>
        <v/>
      </c>
      <c r="K13" s="9">
        <f>IF($C13="Расход",$F13,0)</f>
        <v/>
      </c>
      <c r="L13" s="9">
        <f>IF($C13="Инвентаризация",$F13,0)</f>
        <v/>
      </c>
      <c r="M13" s="11" t="n"/>
    </row>
    <row r="14">
      <c r="A14" s="5" t="n">
        <v>46268</v>
      </c>
      <c r="B14" s="6" t="inlineStr">
        <is>
          <t>ПН-103</t>
        </is>
      </c>
      <c r="C14" s="6" t="inlineStr">
        <is>
          <t>Приход</t>
        </is>
      </c>
      <c r="D14" s="6" t="inlineStr">
        <is>
          <t>Круг стальной Ø20</t>
        </is>
      </c>
      <c r="E14" s="6" t="inlineStr">
        <is>
          <t>кг</t>
        </is>
      </c>
      <c r="F14" s="7" t="n">
        <v>620</v>
      </c>
      <c r="G14" s="8" t="n">
        <v>92</v>
      </c>
      <c r="H14" s="8">
        <f>IF(AND($F14&lt;&gt;"",$G14&lt;&gt;""),ROUND($F14*$G14,2),"")</f>
        <v/>
      </c>
      <c r="I14" s="9">
        <f>IF($C14="Приход",$F14,0)</f>
        <v/>
      </c>
      <c r="J14" s="10">
        <f>IF($C14="Приход",$H14,0)</f>
        <v/>
      </c>
      <c r="K14" s="9">
        <f>IF($C14="Расход",$F14,0)</f>
        <v/>
      </c>
      <c r="L14" s="9">
        <f>IF($C14="Инвентаризация",$F14,0)</f>
        <v/>
      </c>
      <c r="M14" s="11" t="n"/>
    </row>
    <row r="15">
      <c r="A15" s="5" t="n">
        <v>46269</v>
      </c>
      <c r="B15" s="6" t="inlineStr">
        <is>
          <t>ПН-104</t>
        </is>
      </c>
      <c r="C15" s="6" t="inlineStr">
        <is>
          <t>Приход</t>
        </is>
      </c>
      <c r="D15" s="6" t="inlineStr">
        <is>
          <t>Электроды УОНИ-13/55</t>
        </is>
      </c>
      <c r="E15" s="6" t="inlineStr">
        <is>
          <t>кг</t>
        </is>
      </c>
      <c r="F15" s="7" t="n">
        <v>180</v>
      </c>
      <c r="G15" s="8" t="n">
        <v>320</v>
      </c>
      <c r="H15" s="8">
        <f>IF(AND($F15&lt;&gt;"",$G15&lt;&gt;""),ROUND($F15*$G15,2),"")</f>
        <v/>
      </c>
      <c r="I15" s="9">
        <f>IF($C15="Приход",$F15,0)</f>
        <v/>
      </c>
      <c r="J15" s="10">
        <f>IF($C15="Приход",$H15,0)</f>
        <v/>
      </c>
      <c r="K15" s="9">
        <f>IF($C15="Расход",$F15,0)</f>
        <v/>
      </c>
      <c r="L15" s="9">
        <f>IF($C15="Инвентаризация",$F15,0)</f>
        <v/>
      </c>
      <c r="M15" s="11" t="n"/>
    </row>
    <row r="16">
      <c r="A16" s="5" t="n">
        <v>46270</v>
      </c>
      <c r="B16" s="6" t="inlineStr">
        <is>
          <t>ПН-105</t>
        </is>
      </c>
      <c r="C16" s="6" t="inlineStr">
        <is>
          <t>Приход</t>
        </is>
      </c>
      <c r="D16" s="6" t="inlineStr">
        <is>
          <t>Грунт-эмаль по металлу</t>
        </is>
      </c>
      <c r="E16" s="6" t="inlineStr">
        <is>
          <t>кг</t>
        </is>
      </c>
      <c r="F16" s="7" t="n">
        <v>90</v>
      </c>
      <c r="G16" s="8" t="n">
        <v>410</v>
      </c>
      <c r="H16" s="8">
        <f>IF(AND($F16&lt;&gt;"",$G16&lt;&gt;""),ROUND($F16*$G16,2),"")</f>
        <v/>
      </c>
      <c r="I16" s="9">
        <f>IF($C16="Приход",$F16,0)</f>
        <v/>
      </c>
      <c r="J16" s="10">
        <f>IF($C16="Приход",$H16,0)</f>
        <v/>
      </c>
      <c r="K16" s="9">
        <f>IF($C16="Расход",$F16,0)</f>
        <v/>
      </c>
      <c r="L16" s="9">
        <f>IF($C16="Инвентаризация",$F16,0)</f>
        <v/>
      </c>
      <c r="M16" s="11" t="n"/>
    </row>
    <row r="17">
      <c r="A17" s="5" t="n">
        <v>46273</v>
      </c>
      <c r="B17" s="6" t="inlineStr">
        <is>
          <t>РН-201</t>
        </is>
      </c>
      <c r="C17" s="6" t="inlineStr">
        <is>
          <t>Расход</t>
        </is>
      </c>
      <c r="D17" s="6" t="inlineStr">
        <is>
          <t>Лист стальной 2 мм</t>
        </is>
      </c>
      <c r="E17" s="6" t="inlineStr">
        <is>
          <t>кг</t>
        </is>
      </c>
      <c r="F17" s="7" t="n">
        <v>940</v>
      </c>
      <c r="G17" s="8" t="n">
        <v>78</v>
      </c>
      <c r="H17" s="8">
        <f>IF(AND($F17&lt;&gt;"",$G17&lt;&gt;""),ROUND($F17*$G17,2),"")</f>
        <v/>
      </c>
      <c r="I17" s="9">
        <f>IF($C17="Приход",$F17,0)</f>
        <v/>
      </c>
      <c r="J17" s="10">
        <f>IF($C17="Приход",$H17,0)</f>
        <v/>
      </c>
      <c r="K17" s="9">
        <f>IF($C17="Расход",$F17,0)</f>
        <v/>
      </c>
      <c r="L17" s="9">
        <f>IF($C17="Инвентаризация",$F17,0)</f>
        <v/>
      </c>
      <c r="M17" s="11" t="n"/>
    </row>
    <row r="18">
      <c r="A18" s="5" t="n">
        <v>46274</v>
      </c>
      <c r="B18" s="6" t="inlineStr">
        <is>
          <t>РН-202</t>
        </is>
      </c>
      <c r="C18" s="6" t="inlineStr">
        <is>
          <t>Расход</t>
        </is>
      </c>
      <c r="D18" s="6" t="inlineStr">
        <is>
          <t>Труба профильная 40×40</t>
        </is>
      </c>
      <c r="E18" s="6" t="inlineStr">
        <is>
          <t>м</t>
        </is>
      </c>
      <c r="F18" s="7" t="n">
        <v>380</v>
      </c>
      <c r="G18" s="8" t="n">
        <v>210</v>
      </c>
      <c r="H18" s="8">
        <f>IF(AND($F18&lt;&gt;"",$G18&lt;&gt;""),ROUND($F18*$G18,2),"")</f>
        <v/>
      </c>
      <c r="I18" s="9">
        <f>IF($C18="Приход",$F18,0)</f>
        <v/>
      </c>
      <c r="J18" s="10">
        <f>IF($C18="Приход",$H18,0)</f>
        <v/>
      </c>
      <c r="K18" s="9">
        <f>IF($C18="Расход",$F18,0)</f>
        <v/>
      </c>
      <c r="L18" s="9">
        <f>IF($C18="Инвентаризация",$F18,0)</f>
        <v/>
      </c>
      <c r="M18" s="11" t="n"/>
    </row>
    <row r="19">
      <c r="A19" s="5" t="n">
        <v>46275</v>
      </c>
      <c r="B19" s="6" t="inlineStr">
        <is>
          <t>РН-203</t>
        </is>
      </c>
      <c r="C19" s="6" t="inlineStr">
        <is>
          <t>Расход</t>
        </is>
      </c>
      <c r="D19" s="6" t="inlineStr">
        <is>
          <t>Круг стальной Ø20</t>
        </is>
      </c>
      <c r="E19" s="6" t="inlineStr">
        <is>
          <t>кг</t>
        </is>
      </c>
      <c r="F19" s="7" t="n">
        <v>480</v>
      </c>
      <c r="G19" s="8" t="n">
        <v>92</v>
      </c>
      <c r="H19" s="8">
        <f>IF(AND($F19&lt;&gt;"",$G19&lt;&gt;""),ROUND($F19*$G19,2),"")</f>
        <v/>
      </c>
      <c r="I19" s="9">
        <f>IF($C19="Приход",$F19,0)</f>
        <v/>
      </c>
      <c r="J19" s="10">
        <f>IF($C19="Приход",$H19,0)</f>
        <v/>
      </c>
      <c r="K19" s="9">
        <f>IF($C19="Расход",$F19,0)</f>
        <v/>
      </c>
      <c r="L19" s="9">
        <f>IF($C19="Инвентаризация",$F19,0)</f>
        <v/>
      </c>
      <c r="M19" s="11" t="n"/>
    </row>
    <row r="20">
      <c r="A20" s="5" t="n">
        <v>46276</v>
      </c>
      <c r="B20" s="6" t="inlineStr">
        <is>
          <t>РН-204</t>
        </is>
      </c>
      <c r="C20" s="6" t="inlineStr">
        <is>
          <t>Расход</t>
        </is>
      </c>
      <c r="D20" s="6" t="inlineStr">
        <is>
          <t>Электроды УОНИ-13/55</t>
        </is>
      </c>
      <c r="E20" s="6" t="inlineStr">
        <is>
          <t>кг</t>
        </is>
      </c>
      <c r="F20" s="7" t="n">
        <v>210</v>
      </c>
      <c r="G20" s="8" t="n">
        <v>320</v>
      </c>
      <c r="H20" s="8">
        <f>IF(AND($F20&lt;&gt;"",$G20&lt;&gt;""),ROUND($F20*$G20,2),"")</f>
        <v/>
      </c>
      <c r="I20" s="9">
        <f>IF($C20="Приход",$F20,0)</f>
        <v/>
      </c>
      <c r="J20" s="10">
        <f>IF($C20="Приход",$H20,0)</f>
        <v/>
      </c>
      <c r="K20" s="9">
        <f>IF($C20="Расход",$F20,0)</f>
        <v/>
      </c>
      <c r="L20" s="9">
        <f>IF($C20="Инвентаризация",$F20,0)</f>
        <v/>
      </c>
      <c r="M20" s="11" t="n"/>
    </row>
    <row r="21">
      <c r="A21" s="5" t="n">
        <v>46277</v>
      </c>
      <c r="B21" s="6" t="inlineStr">
        <is>
          <t>РН-205</t>
        </is>
      </c>
      <c r="C21" s="6" t="inlineStr">
        <is>
          <t>Расход</t>
        </is>
      </c>
      <c r="D21" s="6" t="inlineStr">
        <is>
          <t>Грунт-эмаль по металлу</t>
        </is>
      </c>
      <c r="E21" s="6" t="inlineStr">
        <is>
          <t>кг</t>
        </is>
      </c>
      <c r="F21" s="7" t="n">
        <v>72</v>
      </c>
      <c r="G21" s="8" t="n">
        <v>410</v>
      </c>
      <c r="H21" s="8">
        <f>IF(AND($F21&lt;&gt;"",$G21&lt;&gt;""),ROUND($F21*$G21,2),"")</f>
        <v/>
      </c>
      <c r="I21" s="9">
        <f>IF($C21="Приход",$F21,0)</f>
        <v/>
      </c>
      <c r="J21" s="10">
        <f>IF($C21="Приход",$H21,0)</f>
        <v/>
      </c>
      <c r="K21" s="9">
        <f>IF($C21="Расход",$F21,0)</f>
        <v/>
      </c>
      <c r="L21" s="9">
        <f>IF($C21="Инвентаризация",$F21,0)</f>
        <v/>
      </c>
      <c r="M21" s="11" t="n"/>
    </row>
    <row r="22">
      <c r="A22" s="5" t="n">
        <v>46280</v>
      </c>
      <c r="B22" s="6" t="inlineStr">
        <is>
          <t>ИНВ-1</t>
        </is>
      </c>
      <c r="C22" s="6" t="inlineStr">
        <is>
          <t>Инвентаризация</t>
        </is>
      </c>
      <c r="D22" s="6" t="inlineStr">
        <is>
          <t>Лист стальной 2 мм</t>
        </is>
      </c>
      <c r="E22" s="6" t="inlineStr">
        <is>
          <t>кг</t>
        </is>
      </c>
      <c r="F22" s="7" t="n">
        <v>-12</v>
      </c>
      <c r="G22" s="8" t="n">
        <v>78</v>
      </c>
      <c r="H22" s="8">
        <f>IF(AND($F22&lt;&gt;"",$G22&lt;&gt;""),ROUND($F22*$G22,2),"")</f>
        <v/>
      </c>
      <c r="I22" s="9">
        <f>IF($C22="Приход",$F22,0)</f>
        <v/>
      </c>
      <c r="J22" s="10">
        <f>IF($C22="Приход",$H22,0)</f>
        <v/>
      </c>
      <c r="K22" s="9">
        <f>IF($C22="Расход",$F22,0)</f>
        <v/>
      </c>
      <c r="L22" s="9">
        <f>IF($C22="Инвентаризация",$F22,0)</f>
        <v/>
      </c>
      <c r="M22" s="11" t="n"/>
    </row>
    <row r="23">
      <c r="A23" s="5" t="n">
        <v>46281</v>
      </c>
      <c r="B23" s="6" t="inlineStr">
        <is>
          <t>ПН-106</t>
        </is>
      </c>
      <c r="C23" s="6" t="inlineStr">
        <is>
          <t>Приход</t>
        </is>
      </c>
      <c r="D23" s="6" t="inlineStr">
        <is>
          <t>Подшипник 6205</t>
        </is>
      </c>
      <c r="E23" s="6" t="inlineStr">
        <is>
          <t>шт.</t>
        </is>
      </c>
      <c r="F23" s="7" t="n">
        <v>240</v>
      </c>
      <c r="G23" s="8" t="n">
        <v>145</v>
      </c>
      <c r="H23" s="8">
        <f>IF(AND($F23&lt;&gt;"",$G23&lt;&gt;""),ROUND($F23*$G23,2),"")</f>
        <v/>
      </c>
      <c r="I23" s="9">
        <f>IF($C23="Приход",$F23,0)</f>
        <v/>
      </c>
      <c r="J23" s="10">
        <f>IF($C23="Приход",$H23,0)</f>
        <v/>
      </c>
      <c r="K23" s="9">
        <f>IF($C23="Расход",$F23,0)</f>
        <v/>
      </c>
      <c r="L23" s="9">
        <f>IF($C23="Инвентаризация",$F23,0)</f>
        <v/>
      </c>
      <c r="M23" s="11" t="n"/>
    </row>
    <row r="24">
      <c r="A24" s="5" t="n">
        <v>46282</v>
      </c>
      <c r="B24" s="6" t="inlineStr">
        <is>
          <t>ПН-107</t>
        </is>
      </c>
      <c r="C24" s="6" t="inlineStr">
        <is>
          <t>Приход</t>
        </is>
      </c>
      <c r="D24" s="6" t="inlineStr">
        <is>
          <t>Масло индустриальное И-20А</t>
        </is>
      </c>
      <c r="E24" s="6" t="inlineStr">
        <is>
          <t>л</t>
        </is>
      </c>
      <c r="F24" s="7" t="n">
        <v>400</v>
      </c>
      <c r="G24" s="8" t="n">
        <v>96</v>
      </c>
      <c r="H24" s="8">
        <f>IF(AND($F24&lt;&gt;"",$G24&lt;&gt;""),ROUND($F24*$G24,2),"")</f>
        <v/>
      </c>
      <c r="I24" s="9">
        <f>IF($C24="Приход",$F24,0)</f>
        <v/>
      </c>
      <c r="J24" s="10">
        <f>IF($C24="Приход",$H24,0)</f>
        <v/>
      </c>
      <c r="K24" s="9">
        <f>IF($C24="Расход",$F24,0)</f>
        <v/>
      </c>
      <c r="L24" s="9">
        <f>IF($C24="Инвентаризация",$F24,0)</f>
        <v/>
      </c>
      <c r="M24" s="11" t="n"/>
    </row>
    <row r="25">
      <c r="A25" s="5" t="n">
        <v>46283</v>
      </c>
      <c r="B25" s="6" t="inlineStr">
        <is>
          <t>РН-206</t>
        </is>
      </c>
      <c r="C25" s="6" t="inlineStr">
        <is>
          <t>Расход</t>
        </is>
      </c>
      <c r="D25" s="6" t="inlineStr">
        <is>
          <t>Подшипник 6205</t>
        </is>
      </c>
      <c r="E25" s="6" t="inlineStr">
        <is>
          <t>шт.</t>
        </is>
      </c>
      <c r="F25" s="7" t="n">
        <v>260</v>
      </c>
      <c r="G25" s="8" t="n">
        <v>145</v>
      </c>
      <c r="H25" s="8">
        <f>IF(AND($F25&lt;&gt;"",$G25&lt;&gt;""),ROUND($F25*$G25,2),"")</f>
        <v/>
      </c>
      <c r="I25" s="9">
        <f>IF($C25="Приход",$F25,0)</f>
        <v/>
      </c>
      <c r="J25" s="10">
        <f>IF($C25="Приход",$H25,0)</f>
        <v/>
      </c>
      <c r="K25" s="9">
        <f>IF($C25="Расход",$F25,0)</f>
        <v/>
      </c>
      <c r="L25" s="9">
        <f>IF($C25="Инвентаризация",$F25,0)</f>
        <v/>
      </c>
      <c r="M25" s="11" t="n"/>
    </row>
    <row r="26">
      <c r="A26" s="5" t="n">
        <v>46284</v>
      </c>
      <c r="B26" s="6" t="inlineStr">
        <is>
          <t>ПН-108</t>
        </is>
      </c>
      <c r="C26" s="6" t="inlineStr">
        <is>
          <t>Приход</t>
        </is>
      </c>
      <c r="D26" s="6" t="inlineStr">
        <is>
          <t>Крепёж М8 (болт)</t>
        </is>
      </c>
      <c r="E26" s="6" t="inlineStr">
        <is>
          <t>шт.</t>
        </is>
      </c>
      <c r="F26" s="7" t="n">
        <v>1500</v>
      </c>
      <c r="G26" s="8" t="n">
        <v>12</v>
      </c>
      <c r="H26" s="8">
        <f>IF(AND($F26&lt;&gt;"",$G26&lt;&gt;""),ROUND($F26*$G26,2),"")</f>
        <v/>
      </c>
      <c r="I26" s="9">
        <f>IF($C26="Приход",$F26,0)</f>
        <v/>
      </c>
      <c r="J26" s="10">
        <f>IF($C26="Приход",$H26,0)</f>
        <v/>
      </c>
      <c r="K26" s="9">
        <f>IF($C26="Расход",$F26,0)</f>
        <v/>
      </c>
      <c r="L26" s="9">
        <f>IF($C26="Инвентаризация",$F26,0)</f>
        <v/>
      </c>
      <c r="M26" s="11" t="n"/>
    </row>
    <row r="27">
      <c r="A27" s="12" t="n"/>
      <c r="B27" s="11" t="n"/>
      <c r="C27" s="11" t="n"/>
      <c r="D27" s="11" t="n"/>
      <c r="E27" s="11" t="n"/>
      <c r="F27" s="13" t="n"/>
      <c r="G27" s="14" t="n"/>
      <c r="H27" s="8">
        <f>IF(AND($F27&lt;&gt;"",$G27&lt;&gt;""),ROUND($F27*$G27,2),"")</f>
        <v/>
      </c>
      <c r="I27" s="9">
        <f>IF($C27="Приход",$F27,0)</f>
        <v/>
      </c>
      <c r="J27" s="10">
        <f>IF($C27="Приход",$H27,0)</f>
        <v/>
      </c>
      <c r="K27" s="9">
        <f>IF($C27="Расход",$F27,0)</f>
        <v/>
      </c>
      <c r="L27" s="9">
        <f>IF($C27="Инвентаризация",$F27,0)</f>
        <v/>
      </c>
      <c r="M27" s="11" t="n"/>
    </row>
    <row r="28">
      <c r="A28" s="12" t="n"/>
      <c r="B28" s="11" t="n"/>
      <c r="C28" s="11" t="n"/>
      <c r="D28" s="11" t="n"/>
      <c r="E28" s="11" t="n"/>
      <c r="F28" s="13" t="n"/>
      <c r="G28" s="14" t="n"/>
      <c r="H28" s="8">
        <f>IF(AND($F28&lt;&gt;"",$G28&lt;&gt;""),ROUND($F28*$G28,2),"")</f>
        <v/>
      </c>
      <c r="I28" s="9">
        <f>IF($C28="Приход",$F28,0)</f>
        <v/>
      </c>
      <c r="J28" s="10">
        <f>IF($C28="Приход",$H28,0)</f>
        <v/>
      </c>
      <c r="K28" s="9">
        <f>IF($C28="Расход",$F28,0)</f>
        <v/>
      </c>
      <c r="L28" s="9">
        <f>IF($C28="Инвентаризация",$F28,0)</f>
        <v/>
      </c>
      <c r="M28" s="11" t="n"/>
    </row>
    <row r="29">
      <c r="A29" s="12" t="n"/>
      <c r="B29" s="11" t="n"/>
      <c r="C29" s="11" t="n"/>
      <c r="D29" s="11" t="n"/>
      <c r="E29" s="11" t="n"/>
      <c r="F29" s="13" t="n"/>
      <c r="G29" s="14" t="n"/>
      <c r="H29" s="8">
        <f>IF(AND($F29&lt;&gt;"",$G29&lt;&gt;""),ROUND($F29*$G29,2),"")</f>
        <v/>
      </c>
      <c r="I29" s="9">
        <f>IF($C29="Приход",$F29,0)</f>
        <v/>
      </c>
      <c r="J29" s="10">
        <f>IF($C29="Приход",$H29,0)</f>
        <v/>
      </c>
      <c r="K29" s="9">
        <f>IF($C29="Расход",$F29,0)</f>
        <v/>
      </c>
      <c r="L29" s="9">
        <f>IF($C29="Инвентаризация",$F29,0)</f>
        <v/>
      </c>
      <c r="M29" s="11" t="n"/>
    </row>
    <row r="30">
      <c r="A30" s="12" t="n"/>
      <c r="B30" s="11" t="n"/>
      <c r="C30" s="11" t="n"/>
      <c r="D30" s="11" t="n"/>
      <c r="E30" s="11" t="n"/>
      <c r="F30" s="13" t="n"/>
      <c r="G30" s="14" t="n"/>
      <c r="H30" s="8">
        <f>IF(AND($F30&lt;&gt;"",$G30&lt;&gt;""),ROUND($F30*$G30,2),"")</f>
        <v/>
      </c>
      <c r="I30" s="9">
        <f>IF($C30="Приход",$F30,0)</f>
        <v/>
      </c>
      <c r="J30" s="10">
        <f>IF($C30="Приход",$H30,0)</f>
        <v/>
      </c>
      <c r="K30" s="9">
        <f>IF($C30="Расход",$F30,0)</f>
        <v/>
      </c>
      <c r="L30" s="9">
        <f>IF($C30="Инвентаризация",$F30,0)</f>
        <v/>
      </c>
      <c r="M30" s="11" t="n"/>
    </row>
    <row r="31">
      <c r="A31" s="12" t="n"/>
      <c r="B31" s="11" t="n"/>
      <c r="C31" s="11" t="n"/>
      <c r="D31" s="11" t="n"/>
      <c r="E31" s="11" t="n"/>
      <c r="F31" s="13" t="n"/>
      <c r="G31" s="14" t="n"/>
      <c r="H31" s="8">
        <f>IF(AND($F31&lt;&gt;"",$G31&lt;&gt;""),ROUND($F31*$G31,2),"")</f>
        <v/>
      </c>
      <c r="I31" s="9">
        <f>IF($C31="Приход",$F31,0)</f>
        <v/>
      </c>
      <c r="J31" s="10">
        <f>IF($C31="Приход",$H31,0)</f>
        <v/>
      </c>
      <c r="K31" s="9">
        <f>IF($C31="Расход",$F31,0)</f>
        <v/>
      </c>
      <c r="L31" s="9">
        <f>IF($C31="Инвентаризация",$F31,0)</f>
        <v/>
      </c>
      <c r="M31" s="11" t="n"/>
    </row>
    <row r="32">
      <c r="A32" s="12" t="n"/>
      <c r="B32" s="11" t="n"/>
      <c r="C32" s="11" t="n"/>
      <c r="D32" s="11" t="n"/>
      <c r="E32" s="11" t="n"/>
      <c r="F32" s="13" t="n"/>
      <c r="G32" s="14" t="n"/>
      <c r="H32" s="8">
        <f>IF(AND($F32&lt;&gt;"",$G32&lt;&gt;""),ROUND($F32*$G32,2),"")</f>
        <v/>
      </c>
      <c r="I32" s="9">
        <f>IF($C32="Приход",$F32,0)</f>
        <v/>
      </c>
      <c r="J32" s="10">
        <f>IF($C32="Приход",$H32,0)</f>
        <v/>
      </c>
      <c r="K32" s="9">
        <f>IF($C32="Расход",$F32,0)</f>
        <v/>
      </c>
      <c r="L32" s="9">
        <f>IF($C32="Инвентаризация",$F32,0)</f>
        <v/>
      </c>
      <c r="M32" s="11" t="n"/>
    </row>
    <row r="33">
      <c r="A33" s="12" t="n"/>
      <c r="B33" s="11" t="n"/>
      <c r="C33" s="11" t="n"/>
      <c r="D33" s="11" t="n"/>
      <c r="E33" s="11" t="n"/>
      <c r="F33" s="13" t="n"/>
      <c r="G33" s="14" t="n"/>
      <c r="H33" s="8">
        <f>IF(AND($F33&lt;&gt;"",$G33&lt;&gt;""),ROUND($F33*$G33,2),"")</f>
        <v/>
      </c>
      <c r="I33" s="9">
        <f>IF($C33="Приход",$F33,0)</f>
        <v/>
      </c>
      <c r="J33" s="10">
        <f>IF($C33="Приход",$H33,0)</f>
        <v/>
      </c>
      <c r="K33" s="9">
        <f>IF($C33="Расход",$F33,0)</f>
        <v/>
      </c>
      <c r="L33" s="9">
        <f>IF($C33="Инвентаризация",$F33,0)</f>
        <v/>
      </c>
      <c r="M33" s="11" t="n"/>
    </row>
    <row r="34">
      <c r="A34" s="12" t="n"/>
      <c r="B34" s="11" t="n"/>
      <c r="C34" s="11" t="n"/>
      <c r="D34" s="11" t="n"/>
      <c r="E34" s="11" t="n"/>
      <c r="F34" s="13" t="n"/>
      <c r="G34" s="14" t="n"/>
      <c r="H34" s="8">
        <f>IF(AND($F34&lt;&gt;"",$G34&lt;&gt;""),ROUND($F34*$G34,2),"")</f>
        <v/>
      </c>
      <c r="I34" s="9">
        <f>IF($C34="Приход",$F34,0)</f>
        <v/>
      </c>
      <c r="J34" s="10">
        <f>IF($C34="Приход",$H34,0)</f>
        <v/>
      </c>
      <c r="K34" s="9">
        <f>IF($C34="Расход",$F34,0)</f>
        <v/>
      </c>
      <c r="L34" s="9">
        <f>IF($C34="Инвентаризация",$F34,0)</f>
        <v/>
      </c>
      <c r="M34" s="11" t="n"/>
    </row>
    <row r="35">
      <c r="A35" s="12" t="n"/>
      <c r="B35" s="11" t="n"/>
      <c r="C35" s="11" t="n"/>
      <c r="D35" s="11" t="n"/>
      <c r="E35" s="11" t="n"/>
      <c r="F35" s="13" t="n"/>
      <c r="G35" s="14" t="n"/>
      <c r="H35" s="8">
        <f>IF(AND($F35&lt;&gt;"",$G35&lt;&gt;""),ROUND($F35*$G35,2),"")</f>
        <v/>
      </c>
      <c r="I35" s="9">
        <f>IF($C35="Приход",$F35,0)</f>
        <v/>
      </c>
      <c r="J35" s="10">
        <f>IF($C35="Приход",$H35,0)</f>
        <v/>
      </c>
      <c r="K35" s="9">
        <f>IF($C35="Расход",$F35,0)</f>
        <v/>
      </c>
      <c r="L35" s="9">
        <f>IF($C35="Инвентаризация",$F35,0)</f>
        <v/>
      </c>
      <c r="M35" s="11" t="n"/>
    </row>
    <row r="36">
      <c r="A36" s="12" t="n"/>
      <c r="B36" s="11" t="n"/>
      <c r="C36" s="11" t="n"/>
      <c r="D36" s="11" t="n"/>
      <c r="E36" s="11" t="n"/>
      <c r="F36" s="13" t="n"/>
      <c r="G36" s="14" t="n"/>
      <c r="H36" s="8">
        <f>IF(AND($F36&lt;&gt;"",$G36&lt;&gt;""),ROUND($F36*$G36,2),"")</f>
        <v/>
      </c>
      <c r="I36" s="9">
        <f>IF($C36="Приход",$F36,0)</f>
        <v/>
      </c>
      <c r="J36" s="10">
        <f>IF($C36="Приход",$H36,0)</f>
        <v/>
      </c>
      <c r="K36" s="9">
        <f>IF($C36="Расход",$F36,0)</f>
        <v/>
      </c>
      <c r="L36" s="9">
        <f>IF($C36="Инвентаризация",$F36,0)</f>
        <v/>
      </c>
      <c r="M36" s="11" t="n"/>
    </row>
    <row r="37">
      <c r="A37" s="12" t="n"/>
      <c r="B37" s="11" t="n"/>
      <c r="C37" s="11" t="n"/>
      <c r="D37" s="11" t="n"/>
      <c r="E37" s="11" t="n"/>
      <c r="F37" s="13" t="n"/>
      <c r="G37" s="14" t="n"/>
      <c r="H37" s="8">
        <f>IF(AND($F37&lt;&gt;"",$G37&lt;&gt;""),ROUND($F37*$G37,2),"")</f>
        <v/>
      </c>
      <c r="I37" s="9">
        <f>IF($C37="Приход",$F37,0)</f>
        <v/>
      </c>
      <c r="J37" s="10">
        <f>IF($C37="Приход",$H37,0)</f>
        <v/>
      </c>
      <c r="K37" s="9">
        <f>IF($C37="Расход",$F37,0)</f>
        <v/>
      </c>
      <c r="L37" s="9">
        <f>IF($C37="Инвентаризация",$F37,0)</f>
        <v/>
      </c>
      <c r="M37" s="11" t="n"/>
    </row>
    <row r="38">
      <c r="A38" s="12" t="n"/>
      <c r="B38" s="11" t="n"/>
      <c r="C38" s="11" t="n"/>
      <c r="D38" s="11" t="n"/>
      <c r="E38" s="11" t="n"/>
      <c r="F38" s="13" t="n"/>
      <c r="G38" s="14" t="n"/>
      <c r="H38" s="8">
        <f>IF(AND($F38&lt;&gt;"",$G38&lt;&gt;""),ROUND($F38*$G38,2),"")</f>
        <v/>
      </c>
      <c r="I38" s="9">
        <f>IF($C38="Приход",$F38,0)</f>
        <v/>
      </c>
      <c r="J38" s="10">
        <f>IF($C38="Приход",$H38,0)</f>
        <v/>
      </c>
      <c r="K38" s="9">
        <f>IF($C38="Расход",$F38,0)</f>
        <v/>
      </c>
      <c r="L38" s="9">
        <f>IF($C38="Инвентаризация",$F38,0)</f>
        <v/>
      </c>
      <c r="M38" s="11" t="n"/>
    </row>
    <row r="39">
      <c r="A39" s="12" t="n"/>
      <c r="B39" s="11" t="n"/>
      <c r="C39" s="11" t="n"/>
      <c r="D39" s="11" t="n"/>
      <c r="E39" s="11" t="n"/>
      <c r="F39" s="13" t="n"/>
      <c r="G39" s="14" t="n"/>
      <c r="H39" s="8">
        <f>IF(AND($F39&lt;&gt;"",$G39&lt;&gt;""),ROUND($F39*$G39,2),"")</f>
        <v/>
      </c>
      <c r="I39" s="9">
        <f>IF($C39="Приход",$F39,0)</f>
        <v/>
      </c>
      <c r="J39" s="10">
        <f>IF($C39="Приход",$H39,0)</f>
        <v/>
      </c>
      <c r="K39" s="9">
        <f>IF($C39="Расход",$F39,0)</f>
        <v/>
      </c>
      <c r="L39" s="9">
        <f>IF($C39="Инвентаризация",$F39,0)</f>
        <v/>
      </c>
      <c r="M39" s="11" t="n"/>
    </row>
    <row r="40">
      <c r="A40" s="12" t="n"/>
      <c r="B40" s="11" t="n"/>
      <c r="C40" s="11" t="n"/>
      <c r="D40" s="11" t="n"/>
      <c r="E40" s="11" t="n"/>
      <c r="F40" s="13" t="n"/>
      <c r="G40" s="14" t="n"/>
      <c r="H40" s="8">
        <f>IF(AND($F40&lt;&gt;"",$G40&lt;&gt;""),ROUND($F40*$G40,2),"")</f>
        <v/>
      </c>
      <c r="I40" s="9">
        <f>IF($C40="Приход",$F40,0)</f>
        <v/>
      </c>
      <c r="J40" s="10">
        <f>IF($C40="Приход",$H40,0)</f>
        <v/>
      </c>
      <c r="K40" s="9">
        <f>IF($C40="Расход",$F40,0)</f>
        <v/>
      </c>
      <c r="L40" s="9">
        <f>IF($C40="Инвентаризация",$F40,0)</f>
        <v/>
      </c>
      <c r="M40" s="11" t="n"/>
    </row>
    <row r="41">
      <c r="A41" s="12" t="n"/>
      <c r="B41" s="11" t="n"/>
      <c r="C41" s="11" t="n"/>
      <c r="D41" s="11" t="n"/>
      <c r="E41" s="11" t="n"/>
      <c r="F41" s="13" t="n"/>
      <c r="G41" s="14" t="n"/>
      <c r="H41" s="8">
        <f>IF(AND($F41&lt;&gt;"",$G41&lt;&gt;""),ROUND($F41*$G41,2),"")</f>
        <v/>
      </c>
      <c r="I41" s="9">
        <f>IF($C41="Приход",$F41,0)</f>
        <v/>
      </c>
      <c r="J41" s="10">
        <f>IF($C41="Приход",$H41,0)</f>
        <v/>
      </c>
      <c r="K41" s="9">
        <f>IF($C41="Расход",$F41,0)</f>
        <v/>
      </c>
      <c r="L41" s="9">
        <f>IF($C41="Инвентаризация",$F41,0)</f>
        <v/>
      </c>
      <c r="M41" s="11" t="n"/>
    </row>
    <row r="42">
      <c r="A42" s="12" t="n"/>
      <c r="B42" s="11" t="n"/>
      <c r="C42" s="11" t="n"/>
      <c r="D42" s="11" t="n"/>
      <c r="E42" s="11" t="n"/>
      <c r="F42" s="13" t="n"/>
      <c r="G42" s="14" t="n"/>
      <c r="H42" s="8">
        <f>IF(AND($F42&lt;&gt;"",$G42&lt;&gt;""),ROUND($F42*$G42,2),"")</f>
        <v/>
      </c>
      <c r="I42" s="9">
        <f>IF($C42="Приход",$F42,0)</f>
        <v/>
      </c>
      <c r="J42" s="10">
        <f>IF($C42="Приход",$H42,0)</f>
        <v/>
      </c>
      <c r="K42" s="9">
        <f>IF($C42="Расход",$F42,0)</f>
        <v/>
      </c>
      <c r="L42" s="9">
        <f>IF($C42="Инвентаризация",$F42,0)</f>
        <v/>
      </c>
      <c r="M42" s="11" t="n"/>
    </row>
    <row r="43">
      <c r="A43" s="12" t="n"/>
      <c r="B43" s="11" t="n"/>
      <c r="C43" s="11" t="n"/>
      <c r="D43" s="11" t="n"/>
      <c r="E43" s="11" t="n"/>
      <c r="F43" s="13" t="n"/>
      <c r="G43" s="14" t="n"/>
      <c r="H43" s="8">
        <f>IF(AND($F43&lt;&gt;"",$G43&lt;&gt;""),ROUND($F43*$G43,2),"")</f>
        <v/>
      </c>
      <c r="I43" s="9">
        <f>IF($C43="Приход",$F43,0)</f>
        <v/>
      </c>
      <c r="J43" s="10">
        <f>IF($C43="Приход",$H43,0)</f>
        <v/>
      </c>
      <c r="K43" s="9">
        <f>IF($C43="Расход",$F43,0)</f>
        <v/>
      </c>
      <c r="L43" s="9">
        <f>IF($C43="Инвентаризация",$F43,0)</f>
        <v/>
      </c>
      <c r="M43" s="11" t="n"/>
    </row>
    <row r="44">
      <c r="A44" s="12" t="n"/>
      <c r="B44" s="11" t="n"/>
      <c r="C44" s="11" t="n"/>
      <c r="D44" s="11" t="n"/>
      <c r="E44" s="11" t="n"/>
      <c r="F44" s="13" t="n"/>
      <c r="G44" s="14" t="n"/>
      <c r="H44" s="8">
        <f>IF(AND($F44&lt;&gt;"",$G44&lt;&gt;""),ROUND($F44*$G44,2),"")</f>
        <v/>
      </c>
      <c r="I44" s="9">
        <f>IF($C44="Приход",$F44,0)</f>
        <v/>
      </c>
      <c r="J44" s="10">
        <f>IF($C44="Приход",$H44,0)</f>
        <v/>
      </c>
      <c r="K44" s="9">
        <f>IF($C44="Расход",$F44,0)</f>
        <v/>
      </c>
      <c r="L44" s="9">
        <f>IF($C44="Инвентаризация",$F44,0)</f>
        <v/>
      </c>
      <c r="M44" s="11" t="n"/>
    </row>
    <row r="45">
      <c r="A45" s="12" t="n"/>
      <c r="B45" s="11" t="n"/>
      <c r="C45" s="11" t="n"/>
      <c r="D45" s="11" t="n"/>
      <c r="E45" s="11" t="n"/>
      <c r="F45" s="13" t="n"/>
      <c r="G45" s="14" t="n"/>
      <c r="H45" s="8">
        <f>IF(AND($F45&lt;&gt;"",$G45&lt;&gt;""),ROUND($F45*$G45,2),"")</f>
        <v/>
      </c>
      <c r="I45" s="9">
        <f>IF($C45="Приход",$F45,0)</f>
        <v/>
      </c>
      <c r="J45" s="10">
        <f>IF($C45="Приход",$H45,0)</f>
        <v/>
      </c>
      <c r="K45" s="9">
        <f>IF($C45="Расход",$F45,0)</f>
        <v/>
      </c>
      <c r="L45" s="9">
        <f>IF($C45="Инвентаризация",$F45,0)</f>
        <v/>
      </c>
      <c r="M45" s="11" t="n"/>
    </row>
    <row r="46">
      <c r="A46" s="12" t="n"/>
      <c r="B46" s="11" t="n"/>
      <c r="C46" s="11" t="n"/>
      <c r="D46" s="11" t="n"/>
      <c r="E46" s="11" t="n"/>
      <c r="F46" s="13" t="n"/>
      <c r="G46" s="14" t="n"/>
      <c r="H46" s="8">
        <f>IF(AND($F46&lt;&gt;"",$G46&lt;&gt;""),ROUND($F46*$G46,2),"")</f>
        <v/>
      </c>
      <c r="I46" s="9">
        <f>IF($C46="Приход",$F46,0)</f>
        <v/>
      </c>
      <c r="J46" s="10">
        <f>IF($C46="Приход",$H46,0)</f>
        <v/>
      </c>
      <c r="K46" s="9">
        <f>IF($C46="Расход",$F46,0)</f>
        <v/>
      </c>
      <c r="L46" s="9">
        <f>IF($C46="Инвентаризация",$F46,0)</f>
        <v/>
      </c>
      <c r="M46" s="11" t="n"/>
    </row>
    <row r="47">
      <c r="A47" s="12" t="n"/>
      <c r="B47" s="11" t="n"/>
      <c r="C47" s="11" t="n"/>
      <c r="D47" s="11" t="n"/>
      <c r="E47" s="11" t="n"/>
      <c r="F47" s="13" t="n"/>
      <c r="G47" s="14" t="n"/>
      <c r="H47" s="8">
        <f>IF(AND($F47&lt;&gt;"",$G47&lt;&gt;""),ROUND($F47*$G47,2),"")</f>
        <v/>
      </c>
      <c r="I47" s="9">
        <f>IF($C47="Приход",$F47,0)</f>
        <v/>
      </c>
      <c r="J47" s="10">
        <f>IF($C47="Приход",$H47,0)</f>
        <v/>
      </c>
      <c r="K47" s="9">
        <f>IF($C47="Расход",$F47,0)</f>
        <v/>
      </c>
      <c r="L47" s="9">
        <f>IF($C47="Инвентаризация",$F47,0)</f>
        <v/>
      </c>
      <c r="M47" s="11" t="n"/>
    </row>
    <row r="48">
      <c r="A48" s="12" t="n"/>
      <c r="B48" s="11" t="n"/>
      <c r="C48" s="11" t="n"/>
      <c r="D48" s="11" t="n"/>
      <c r="E48" s="11" t="n"/>
      <c r="F48" s="13" t="n"/>
      <c r="G48" s="14" t="n"/>
      <c r="H48" s="8">
        <f>IF(AND($F48&lt;&gt;"",$G48&lt;&gt;""),ROUND($F48*$G48,2),"")</f>
        <v/>
      </c>
      <c r="I48" s="9">
        <f>IF($C48="Приход",$F48,0)</f>
        <v/>
      </c>
      <c r="J48" s="10">
        <f>IF($C48="Приход",$H48,0)</f>
        <v/>
      </c>
      <c r="K48" s="9">
        <f>IF($C48="Расход",$F48,0)</f>
        <v/>
      </c>
      <c r="L48" s="9">
        <f>IF($C48="Инвентаризация",$F48,0)</f>
        <v/>
      </c>
      <c r="M48" s="11" t="n"/>
    </row>
    <row r="49">
      <c r="A49" s="12" t="n"/>
      <c r="B49" s="11" t="n"/>
      <c r="C49" s="11" t="n"/>
      <c r="D49" s="11" t="n"/>
      <c r="E49" s="11" t="n"/>
      <c r="F49" s="13" t="n"/>
      <c r="G49" s="14" t="n"/>
      <c r="H49" s="8">
        <f>IF(AND($F49&lt;&gt;"",$G49&lt;&gt;""),ROUND($F49*$G49,2),"")</f>
        <v/>
      </c>
      <c r="I49" s="9">
        <f>IF($C49="Приход",$F49,0)</f>
        <v/>
      </c>
      <c r="J49" s="10">
        <f>IF($C49="Приход",$H49,0)</f>
        <v/>
      </c>
      <c r="K49" s="9">
        <f>IF($C49="Расход",$F49,0)</f>
        <v/>
      </c>
      <c r="L49" s="9">
        <f>IF($C49="Инвентаризация",$F49,0)</f>
        <v/>
      </c>
      <c r="M49" s="11" t="n"/>
    </row>
    <row r="50">
      <c r="A50" s="12" t="n"/>
      <c r="B50" s="11" t="n"/>
      <c r="C50" s="11" t="n"/>
      <c r="D50" s="11" t="n"/>
      <c r="E50" s="11" t="n"/>
      <c r="F50" s="13" t="n"/>
      <c r="G50" s="14" t="n"/>
      <c r="H50" s="8">
        <f>IF(AND($F50&lt;&gt;"",$G50&lt;&gt;""),ROUND($F50*$G50,2),"")</f>
        <v/>
      </c>
      <c r="I50" s="9">
        <f>IF($C50="Приход",$F50,0)</f>
        <v/>
      </c>
      <c r="J50" s="10">
        <f>IF($C50="Приход",$H50,0)</f>
        <v/>
      </c>
      <c r="K50" s="9">
        <f>IF($C50="Расход",$F50,0)</f>
        <v/>
      </c>
      <c r="L50" s="9">
        <f>IF($C50="Инвентаризация",$F50,0)</f>
        <v/>
      </c>
      <c r="M50" s="11" t="n"/>
    </row>
    <row r="51">
      <c r="A51" s="12" t="n"/>
      <c r="B51" s="11" t="n"/>
      <c r="C51" s="11" t="n"/>
      <c r="D51" s="11" t="n"/>
      <c r="E51" s="11" t="n"/>
      <c r="F51" s="13" t="n"/>
      <c r="G51" s="14" t="n"/>
      <c r="H51" s="8">
        <f>IF(AND($F51&lt;&gt;"",$G51&lt;&gt;""),ROUND($F51*$G51,2),"")</f>
        <v/>
      </c>
      <c r="I51" s="9">
        <f>IF($C51="Приход",$F51,0)</f>
        <v/>
      </c>
      <c r="J51" s="10">
        <f>IF($C51="Приход",$H51,0)</f>
        <v/>
      </c>
      <c r="K51" s="9">
        <f>IF($C51="Расход",$F51,0)</f>
        <v/>
      </c>
      <c r="L51" s="9">
        <f>IF($C51="Инвентаризация",$F51,0)</f>
        <v/>
      </c>
      <c r="M51" s="11" t="n"/>
    </row>
    <row r="52">
      <c r="A52" s="12" t="n"/>
      <c r="B52" s="11" t="n"/>
      <c r="C52" s="11" t="n"/>
      <c r="D52" s="11" t="n"/>
      <c r="E52" s="11" t="n"/>
      <c r="F52" s="13" t="n"/>
      <c r="G52" s="14" t="n"/>
      <c r="H52" s="8">
        <f>IF(AND($F52&lt;&gt;"",$G52&lt;&gt;""),ROUND($F52*$G52,2),"")</f>
        <v/>
      </c>
      <c r="I52" s="9">
        <f>IF($C52="Приход",$F52,0)</f>
        <v/>
      </c>
      <c r="J52" s="10">
        <f>IF($C52="Приход",$H52,0)</f>
        <v/>
      </c>
      <c r="K52" s="9">
        <f>IF($C52="Расход",$F52,0)</f>
        <v/>
      </c>
      <c r="L52" s="9">
        <f>IF($C52="Инвентаризация",$F52,0)</f>
        <v/>
      </c>
      <c r="M52" s="11" t="n"/>
    </row>
    <row r="53">
      <c r="A53" s="12" t="n"/>
      <c r="B53" s="11" t="n"/>
      <c r="C53" s="11" t="n"/>
      <c r="D53" s="11" t="n"/>
      <c r="E53" s="11" t="n"/>
      <c r="F53" s="13" t="n"/>
      <c r="G53" s="14" t="n"/>
      <c r="H53" s="8">
        <f>IF(AND($F53&lt;&gt;"",$G53&lt;&gt;""),ROUND($F53*$G53,2),"")</f>
        <v/>
      </c>
      <c r="I53" s="9">
        <f>IF($C53="Приход",$F53,0)</f>
        <v/>
      </c>
      <c r="J53" s="10">
        <f>IF($C53="Приход",$H53,0)</f>
        <v/>
      </c>
      <c r="K53" s="9">
        <f>IF($C53="Расход",$F53,0)</f>
        <v/>
      </c>
      <c r="L53" s="9">
        <f>IF($C53="Инвентаризация",$F53,0)</f>
        <v/>
      </c>
      <c r="M53" s="11" t="n"/>
    </row>
    <row r="54">
      <c r="A54" s="12" t="n"/>
      <c r="B54" s="11" t="n"/>
      <c r="C54" s="11" t="n"/>
      <c r="D54" s="11" t="n"/>
      <c r="E54" s="11" t="n"/>
      <c r="F54" s="13" t="n"/>
      <c r="G54" s="14" t="n"/>
      <c r="H54" s="8">
        <f>IF(AND($F54&lt;&gt;"",$G54&lt;&gt;""),ROUND($F54*$G54,2),"")</f>
        <v/>
      </c>
      <c r="I54" s="9">
        <f>IF($C54="Приход",$F54,0)</f>
        <v/>
      </c>
      <c r="J54" s="10">
        <f>IF($C54="Приход",$H54,0)</f>
        <v/>
      </c>
      <c r="K54" s="9">
        <f>IF($C54="Расход",$F54,0)</f>
        <v/>
      </c>
      <c r="L54" s="9">
        <f>IF($C54="Инвентаризация",$F54,0)</f>
        <v/>
      </c>
      <c r="M54" s="11" t="n"/>
    </row>
    <row r="55">
      <c r="A55" s="12" t="n"/>
      <c r="B55" s="11" t="n"/>
      <c r="C55" s="11" t="n"/>
      <c r="D55" s="11" t="n"/>
      <c r="E55" s="11" t="n"/>
      <c r="F55" s="13" t="n"/>
      <c r="G55" s="14" t="n"/>
      <c r="H55" s="8">
        <f>IF(AND($F55&lt;&gt;"",$G55&lt;&gt;""),ROUND($F55*$G55,2),"")</f>
        <v/>
      </c>
      <c r="I55" s="9">
        <f>IF($C55="Приход",$F55,0)</f>
        <v/>
      </c>
      <c r="J55" s="10">
        <f>IF($C55="Приход",$H55,0)</f>
        <v/>
      </c>
      <c r="K55" s="9">
        <f>IF($C55="Расход",$F55,0)</f>
        <v/>
      </c>
      <c r="L55" s="9">
        <f>IF($C55="Инвентаризация",$F55,0)</f>
        <v/>
      </c>
      <c r="M55" s="11" t="n"/>
    </row>
    <row r="56">
      <c r="A56" s="12" t="n"/>
      <c r="B56" s="11" t="n"/>
      <c r="C56" s="11" t="n"/>
      <c r="D56" s="11" t="n"/>
      <c r="E56" s="11" t="n"/>
      <c r="F56" s="13" t="n"/>
      <c r="G56" s="14" t="n"/>
      <c r="H56" s="8">
        <f>IF(AND($F56&lt;&gt;"",$G56&lt;&gt;""),ROUND($F56*$G56,2),"")</f>
        <v/>
      </c>
      <c r="I56" s="9">
        <f>IF($C56="Приход",$F56,0)</f>
        <v/>
      </c>
      <c r="J56" s="10">
        <f>IF($C56="Приход",$H56,0)</f>
        <v/>
      </c>
      <c r="K56" s="9">
        <f>IF($C56="Расход",$F56,0)</f>
        <v/>
      </c>
      <c r="L56" s="9">
        <f>IF($C56="Инвентаризация",$F56,0)</f>
        <v/>
      </c>
      <c r="M56" s="11" t="n"/>
    </row>
    <row r="57">
      <c r="A57" s="12" t="n"/>
      <c r="B57" s="11" t="n"/>
      <c r="C57" s="11" t="n"/>
      <c r="D57" s="11" t="n"/>
      <c r="E57" s="11" t="n"/>
      <c r="F57" s="13" t="n"/>
      <c r="G57" s="14" t="n"/>
      <c r="H57" s="8">
        <f>IF(AND($F57&lt;&gt;"",$G57&lt;&gt;""),ROUND($F57*$G57,2),"")</f>
        <v/>
      </c>
      <c r="I57" s="9">
        <f>IF($C57="Приход",$F57,0)</f>
        <v/>
      </c>
      <c r="J57" s="10">
        <f>IF($C57="Приход",$H57,0)</f>
        <v/>
      </c>
      <c r="K57" s="9">
        <f>IF($C57="Расход",$F57,0)</f>
        <v/>
      </c>
      <c r="L57" s="9">
        <f>IF($C57="Инвентаризация",$F57,0)</f>
        <v/>
      </c>
      <c r="M57" s="11" t="n"/>
    </row>
    <row r="58">
      <c r="A58" s="12" t="n"/>
      <c r="B58" s="11" t="n"/>
      <c r="C58" s="11" t="n"/>
      <c r="D58" s="11" t="n"/>
      <c r="E58" s="11" t="n"/>
      <c r="F58" s="13" t="n"/>
      <c r="G58" s="14" t="n"/>
      <c r="H58" s="8">
        <f>IF(AND($F58&lt;&gt;"",$G58&lt;&gt;""),ROUND($F58*$G58,2),"")</f>
        <v/>
      </c>
      <c r="I58" s="9">
        <f>IF($C58="Приход",$F58,0)</f>
        <v/>
      </c>
      <c r="J58" s="10">
        <f>IF($C58="Приход",$H58,0)</f>
        <v/>
      </c>
      <c r="K58" s="9">
        <f>IF($C58="Расход",$F58,0)</f>
        <v/>
      </c>
      <c r="L58" s="9">
        <f>IF($C58="Инвентаризация",$F58,0)</f>
        <v/>
      </c>
      <c r="M58" s="11" t="n"/>
    </row>
    <row r="59">
      <c r="A59" s="12" t="n"/>
      <c r="B59" s="11" t="n"/>
      <c r="C59" s="11" t="n"/>
      <c r="D59" s="11" t="n"/>
      <c r="E59" s="11" t="n"/>
      <c r="F59" s="13" t="n"/>
      <c r="G59" s="14" t="n"/>
      <c r="H59" s="8">
        <f>IF(AND($F59&lt;&gt;"",$G59&lt;&gt;""),ROUND($F59*$G59,2),"")</f>
        <v/>
      </c>
      <c r="I59" s="9">
        <f>IF($C59="Приход",$F59,0)</f>
        <v/>
      </c>
      <c r="J59" s="10">
        <f>IF($C59="Приход",$H59,0)</f>
        <v/>
      </c>
      <c r="K59" s="9">
        <f>IF($C59="Расход",$F59,0)</f>
        <v/>
      </c>
      <c r="L59" s="9">
        <f>IF($C59="Инвентаризация",$F59,0)</f>
        <v/>
      </c>
      <c r="M59" s="11" t="n"/>
    </row>
    <row r="60">
      <c r="A60" s="12" t="n"/>
      <c r="B60" s="11" t="n"/>
      <c r="C60" s="11" t="n"/>
      <c r="D60" s="11" t="n"/>
      <c r="E60" s="11" t="n"/>
      <c r="F60" s="13" t="n"/>
      <c r="G60" s="14" t="n"/>
      <c r="H60" s="8">
        <f>IF(AND($F60&lt;&gt;"",$G60&lt;&gt;""),ROUND($F60*$G60,2),"")</f>
        <v/>
      </c>
      <c r="I60" s="9">
        <f>IF($C60="Приход",$F60,0)</f>
        <v/>
      </c>
      <c r="J60" s="10">
        <f>IF($C60="Приход",$H60,0)</f>
        <v/>
      </c>
      <c r="K60" s="9">
        <f>IF($C60="Расход",$F60,0)</f>
        <v/>
      </c>
      <c r="L60" s="9">
        <f>IF($C60="Инвентаризация",$F60,0)</f>
        <v/>
      </c>
      <c r="M60" s="11" t="n"/>
    </row>
    <row r="61">
      <c r="A61" s="12" t="n"/>
      <c r="B61" s="11" t="n"/>
      <c r="C61" s="11" t="n"/>
      <c r="D61" s="11" t="n"/>
      <c r="E61" s="11" t="n"/>
      <c r="F61" s="13" t="n"/>
      <c r="G61" s="14" t="n"/>
      <c r="H61" s="8">
        <f>IF(AND($F61&lt;&gt;"",$G61&lt;&gt;""),ROUND($F61*$G61,2),"")</f>
        <v/>
      </c>
      <c r="I61" s="9">
        <f>IF($C61="Приход",$F61,0)</f>
        <v/>
      </c>
      <c r="J61" s="10">
        <f>IF($C61="Приход",$H61,0)</f>
        <v/>
      </c>
      <c r="K61" s="9">
        <f>IF($C61="Расход",$F61,0)</f>
        <v/>
      </c>
      <c r="L61" s="9">
        <f>IF($C61="Инвентаризация",$F61,0)</f>
        <v/>
      </c>
      <c r="M61" s="11" t="n"/>
    </row>
    <row r="63">
      <c r="A63" s="15" t="n"/>
      <c r="B63" s="15" t="n"/>
      <c r="C63" s="15" t="n"/>
      <c r="D63" s="16" t="inlineStr">
        <is>
          <t>ИТОГО по журналу</t>
        </is>
      </c>
      <c r="E63" s="15" t="n"/>
      <c r="F63" s="15" t="n"/>
      <c r="G63" s="15" t="n"/>
      <c r="H63" s="17">
        <f>ROUND(SUM($H$12:$H$61),2)</f>
        <v/>
      </c>
      <c r="I63" s="15" t="n"/>
      <c r="J63" s="17">
        <f>ROUND(SUM($J$12:$J$61),2)</f>
        <v/>
      </c>
      <c r="K63" s="15" t="n"/>
      <c r="L63" s="15" t="n"/>
      <c r="M63" s="18">
        <f>"операций: "&amp;COUNT($F$12:$F$61)</f>
        <v/>
      </c>
    </row>
    <row r="65">
      <c r="D65" s="19" t="inlineStr">
        <is>
          <t>Инвентаризация вносится разницей: плюс — излишек, минус — недостача. Так остаток после пересчёта получается сам, без правки прошлых документов.</t>
        </is>
      </c>
    </row>
    <row r="66"/>
    <row r="67"/>
  </sheetData>
  <mergeCells count="1">
    <mergeCell ref="D65:L67"/>
  </mergeCells>
  <conditionalFormatting sqref="G12:G61">
    <cfRule type="expression" priority="1" dxfId="0" stopIfTrue="0">
      <formula>AND($F12&lt;&gt;"",$G12="")</formula>
    </cfRule>
  </conditionalFormatting>
  <conditionalFormatting sqref="F12:F61">
    <cfRule type="expression" priority="2" dxfId="0" stopIfTrue="0">
      <formula>AND($G12&lt;&gt;"",$F12="")</formula>
    </cfRule>
  </conditionalFormatting>
  <conditionalFormatting sqref="C12:C61">
    <cfRule type="expression" priority="3" dxfId="1" stopIfTrue="0">
      <formula>$C12=""</formula>
    </cfRule>
  </conditionalFormatting>
  <dataValidations count="2">
    <dataValidation sqref="C12:C61" showDropDown="0" showInputMessage="0" showErrorMessage="0" allowBlank="1" error="Выберите операцию: Приход, Расход или Инвентаризация." type="list">
      <formula1>=Справочники!$B$5:$B$7</formula1>
    </dataValidation>
    <dataValidation sqref="E12:E61" showDropDown="0" showInputMessage="0" showErrorMessage="0" allowBlank="1" type="list">
      <formula1>=Справочники!$E$5:$E$19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M48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13" customWidth="1" min="4" max="4"/>
    <col width="16" customWidth="1" min="5" max="5"/>
    <col width="14" customWidth="1" min="6" max="6"/>
    <col width="13" customWidth="1" min="7" max="7"/>
    <col width="13" customWidth="1" min="8" max="8"/>
    <col width="12" customWidth="1" min="9" max="9"/>
    <col width="17" customWidth="1" min="10" max="10"/>
    <col width="10" customWidth="1" min="11" max="11"/>
    <col width="15" customWidth="1" min="12" max="12"/>
    <col width="11" customWidth="1" min="13" max="13"/>
  </cols>
  <sheetData>
    <row r="2">
      <c r="B2" s="20" t="inlineStr">
        <is>
          <t>ОСТАТКИ ПО НОМЕНКЛАТУРЕ</t>
        </is>
      </c>
    </row>
    <row r="3">
      <c r="B3" s="2" t="inlineStr">
        <is>
          <t>Впишите номенклатуру и минимальный остаток — приход, расход, остаток и средняя цена посчитаются по журналу операций</t>
        </is>
      </c>
    </row>
    <row r="4">
      <c r="B4" s="21" t="inlineStr">
        <is>
          <t>Статус сравнивает остаток с минимальным: «ниже минимума» — пора заказывать, «нет в наличии» — остаток нулевой или отрицательный</t>
        </is>
      </c>
    </row>
    <row r="11" ht="34" customHeight="1">
      <c r="A11" s="4" t="inlineStr">
        <is>
          <t>№</t>
        </is>
      </c>
      <c r="B11" s="4" t="inlineStr">
        <is>
          <t>Номенклатура</t>
        </is>
      </c>
      <c r="C11" s="4" t="inlineStr">
        <is>
          <t>Ед. изм.</t>
        </is>
      </c>
      <c r="D11" s="4" t="inlineStr">
        <is>
          <t>Приход: кол-во</t>
        </is>
      </c>
      <c r="E11" s="4" t="inlineStr">
        <is>
          <t>Приход: сумма, ₽</t>
        </is>
      </c>
      <c r="F11" s="4" t="inlineStr">
        <is>
          <t>Средняя цена, ₽</t>
        </is>
      </c>
      <c r="G11" s="4" t="inlineStr">
        <is>
          <t>Расход: кол-во</t>
        </is>
      </c>
      <c r="H11" s="4" t="inlineStr">
        <is>
          <t>Корректировка</t>
        </is>
      </c>
      <c r="I11" s="4" t="inlineStr">
        <is>
          <t>Остаток</t>
        </is>
      </c>
      <c r="J11" s="4" t="inlineStr">
        <is>
          <t>Стоимость остатка, ₽</t>
        </is>
      </c>
      <c r="K11" s="4" t="inlineStr">
        <is>
          <t>Минимум</t>
        </is>
      </c>
      <c r="L11" s="4" t="inlineStr">
        <is>
          <t>Статус</t>
        </is>
      </c>
      <c r="M11" s="4" t="inlineStr">
        <is>
          <t>Заказать</t>
        </is>
      </c>
    </row>
    <row r="12">
      <c r="A12" s="6" t="n">
        <v>1</v>
      </c>
      <c r="B12" s="6" t="inlineStr">
        <is>
          <t>Лист стальной 2 мм</t>
        </is>
      </c>
      <c r="C12" s="6" t="inlineStr">
        <is>
          <t>кг</t>
        </is>
      </c>
      <c r="D12" s="7">
        <f>IF($B12="","",SUMIF(Движение!$D$12:$D$61,$B12,Движение!$I$12:$I$61))</f>
        <v/>
      </c>
      <c r="E12" s="8">
        <f>IF($B12="","",ROUND(SUMIF(Движение!$D$12:$D$61,$B12,Движение!$J$12:$J$61),2))</f>
        <v/>
      </c>
      <c r="F12" s="8">
        <f>IF(OR($B12="",$D12=0),"",ROUND($E12/$D12,2))</f>
        <v/>
      </c>
      <c r="G12" s="7">
        <f>IF($B12="","",SUMIF(Движение!$D$12:$D$61,$B12,Движение!$K$12:$K$61))</f>
        <v/>
      </c>
      <c r="H12" s="7">
        <f>IF($B12="","",SUMIF(Движение!$D$12:$D$61,$B12,Движение!$L$12:$L$61))</f>
        <v/>
      </c>
      <c r="I12" s="7">
        <f>IF($B12="","",ROUND($D12-$G12+$H12,3))</f>
        <v/>
      </c>
      <c r="J12" s="8">
        <f>IF(OR($B12="",$F12=""),"",ROUND($I12*$F12,2))</f>
        <v/>
      </c>
      <c r="K12" s="7" t="n">
        <v>500</v>
      </c>
      <c r="L12" s="22">
        <f>IF($B12="","",IF($I12&lt;=0,"нет в наличии",IF($K12="","норма",IF($I12&lt;$K12,"ниже минимума","норма"))))</f>
        <v/>
      </c>
      <c r="M12" s="7">
        <f>IF(OR($B12="",$K12=""),"",IF(AND($I12&lt;$K12,$K12&gt;0),ROUND($K12-$I12,3),0))</f>
        <v/>
      </c>
    </row>
    <row r="13">
      <c r="A13" s="6" t="n">
        <v>2</v>
      </c>
      <c r="B13" s="6" t="inlineStr">
        <is>
          <t>Труба профильная 40×40</t>
        </is>
      </c>
      <c r="C13" s="6" t="inlineStr">
        <is>
          <t>м</t>
        </is>
      </c>
      <c r="D13" s="7">
        <f>IF($B13="","",SUMIF(Движение!$D$12:$D$61,$B13,Движение!$I$12:$I$61))</f>
        <v/>
      </c>
      <c r="E13" s="8">
        <f>IF($B13="","",ROUND(SUMIF(Движение!$D$12:$D$61,$B13,Движение!$J$12:$J$61),2))</f>
        <v/>
      </c>
      <c r="F13" s="8">
        <f>IF(OR($B13="",$D13=0),"",ROUND($E13/$D13,2))</f>
        <v/>
      </c>
      <c r="G13" s="7">
        <f>IF($B13="","",SUMIF(Движение!$D$12:$D$61,$B13,Движение!$K$12:$K$61))</f>
        <v/>
      </c>
      <c r="H13" s="7">
        <f>IF($B13="","",SUMIF(Движение!$D$12:$D$61,$B13,Движение!$L$12:$L$61))</f>
        <v/>
      </c>
      <c r="I13" s="7">
        <f>IF($B13="","",ROUND($D13-$G13+$H13,3))</f>
        <v/>
      </c>
      <c r="J13" s="8">
        <f>IF(OR($B13="",$F13=""),"",ROUND($I13*$F13,2))</f>
        <v/>
      </c>
      <c r="K13" s="7" t="n">
        <v>200</v>
      </c>
      <c r="L13" s="22">
        <f>IF($B13="","",IF($I13&lt;=0,"нет в наличии",IF($K13="","норма",IF($I13&lt;$K13,"ниже минимума","норма"))))</f>
        <v/>
      </c>
      <c r="M13" s="7">
        <f>IF(OR($B13="",$K13=""),"",IF(AND($I13&lt;$K13,$K13&gt;0),ROUND($K13-$I13,3),0))</f>
        <v/>
      </c>
    </row>
    <row r="14">
      <c r="A14" s="6" t="n">
        <v>3</v>
      </c>
      <c r="B14" s="6" t="inlineStr">
        <is>
          <t>Круг стальной Ø20</t>
        </is>
      </c>
      <c r="C14" s="6" t="inlineStr">
        <is>
          <t>кг</t>
        </is>
      </c>
      <c r="D14" s="7">
        <f>IF($B14="","",SUMIF(Движение!$D$12:$D$61,$B14,Движение!$I$12:$I$61))</f>
        <v/>
      </c>
      <c r="E14" s="8">
        <f>IF($B14="","",ROUND(SUMIF(Движение!$D$12:$D$61,$B14,Движение!$J$12:$J$61),2))</f>
        <v/>
      </c>
      <c r="F14" s="8">
        <f>IF(OR($B14="",$D14=0),"",ROUND($E14/$D14,2))</f>
        <v/>
      </c>
      <c r="G14" s="7">
        <f>IF($B14="","",SUMIF(Движение!$D$12:$D$61,$B14,Движение!$K$12:$K$61))</f>
        <v/>
      </c>
      <c r="H14" s="7">
        <f>IF($B14="","",SUMIF(Движение!$D$12:$D$61,$B14,Движение!$L$12:$L$61))</f>
        <v/>
      </c>
      <c r="I14" s="7">
        <f>IF($B14="","",ROUND($D14-$G14+$H14,3))</f>
        <v/>
      </c>
      <c r="J14" s="8">
        <f>IF(OR($B14="",$F14=""),"",ROUND($I14*$F14,2))</f>
        <v/>
      </c>
      <c r="K14" s="7" t="n">
        <v>300</v>
      </c>
      <c r="L14" s="22">
        <f>IF($B14="","",IF($I14&lt;=0,"нет в наличии",IF($K14="","норма",IF($I14&lt;$K14,"ниже минимума","норма"))))</f>
        <v/>
      </c>
      <c r="M14" s="7">
        <f>IF(OR($B14="",$K14=""),"",IF(AND($I14&lt;$K14,$K14&gt;0),ROUND($K14-$I14,3),0))</f>
        <v/>
      </c>
    </row>
    <row r="15">
      <c r="A15" s="6" t="n">
        <v>4</v>
      </c>
      <c r="B15" s="6" t="inlineStr">
        <is>
          <t>Электроды УОНИ-13/55</t>
        </is>
      </c>
      <c r="C15" s="6" t="inlineStr">
        <is>
          <t>кг</t>
        </is>
      </c>
      <c r="D15" s="7">
        <f>IF($B15="","",SUMIF(Движение!$D$12:$D$61,$B15,Движение!$I$12:$I$61))</f>
        <v/>
      </c>
      <c r="E15" s="8">
        <f>IF($B15="","",ROUND(SUMIF(Движение!$D$12:$D$61,$B15,Движение!$J$12:$J$61),2))</f>
        <v/>
      </c>
      <c r="F15" s="8">
        <f>IF(OR($B15="",$D15=0),"",ROUND($E15/$D15,2))</f>
        <v/>
      </c>
      <c r="G15" s="7">
        <f>IF($B15="","",SUMIF(Движение!$D$12:$D$61,$B15,Движение!$K$12:$K$61))</f>
        <v/>
      </c>
      <c r="H15" s="7">
        <f>IF($B15="","",SUMIF(Движение!$D$12:$D$61,$B15,Движение!$L$12:$L$61))</f>
        <v/>
      </c>
      <c r="I15" s="7">
        <f>IF($B15="","",ROUND($D15-$G15+$H15,3))</f>
        <v/>
      </c>
      <c r="J15" s="8">
        <f>IF(OR($B15="",$F15=""),"",ROUND($I15*$F15,2))</f>
        <v/>
      </c>
      <c r="K15" s="7" t="n">
        <v>80</v>
      </c>
      <c r="L15" s="22">
        <f>IF($B15="","",IF($I15&lt;=0,"нет в наличии",IF($K15="","норма",IF($I15&lt;$K15,"ниже минимума","норма"))))</f>
        <v/>
      </c>
      <c r="M15" s="7">
        <f>IF(OR($B15="",$K15=""),"",IF(AND($I15&lt;$K15,$K15&gt;0),ROUND($K15-$I15,3),0))</f>
        <v/>
      </c>
    </row>
    <row r="16">
      <c r="A16" s="6" t="n">
        <v>5</v>
      </c>
      <c r="B16" s="6" t="inlineStr">
        <is>
          <t>Грунт-эмаль по металлу</t>
        </is>
      </c>
      <c r="C16" s="6" t="inlineStr">
        <is>
          <t>кг</t>
        </is>
      </c>
      <c r="D16" s="7">
        <f>IF($B16="","",SUMIF(Движение!$D$12:$D$61,$B16,Движение!$I$12:$I$61))</f>
        <v/>
      </c>
      <c r="E16" s="8">
        <f>IF($B16="","",ROUND(SUMIF(Движение!$D$12:$D$61,$B16,Движение!$J$12:$J$61),2))</f>
        <v/>
      </c>
      <c r="F16" s="8">
        <f>IF(OR($B16="",$D16=0),"",ROUND($E16/$D16,2))</f>
        <v/>
      </c>
      <c r="G16" s="7">
        <f>IF($B16="","",SUMIF(Движение!$D$12:$D$61,$B16,Движение!$K$12:$K$61))</f>
        <v/>
      </c>
      <c r="H16" s="7">
        <f>IF($B16="","",SUMIF(Движение!$D$12:$D$61,$B16,Движение!$L$12:$L$61))</f>
        <v/>
      </c>
      <c r="I16" s="7">
        <f>IF($B16="","",ROUND($D16-$G16+$H16,3))</f>
        <v/>
      </c>
      <c r="J16" s="8">
        <f>IF(OR($B16="",$F16=""),"",ROUND($I16*$F16,2))</f>
        <v/>
      </c>
      <c r="K16" s="7" t="n">
        <v>40</v>
      </c>
      <c r="L16" s="22">
        <f>IF($B16="","",IF($I16&lt;=0,"нет в наличии",IF($K16="","норма",IF($I16&lt;$K16,"ниже минимума","норма"))))</f>
        <v/>
      </c>
      <c r="M16" s="7">
        <f>IF(OR($B16="",$K16=""),"",IF(AND($I16&lt;$K16,$K16&gt;0),ROUND($K16-$I16,3),0))</f>
        <v/>
      </c>
    </row>
    <row r="17">
      <c r="A17" s="6" t="n">
        <v>6</v>
      </c>
      <c r="B17" s="6" t="inlineStr">
        <is>
          <t>Подшипник 6205</t>
        </is>
      </c>
      <c r="C17" s="6" t="inlineStr">
        <is>
          <t>шт.</t>
        </is>
      </c>
      <c r="D17" s="7">
        <f>IF($B17="","",SUMIF(Движение!$D$12:$D$61,$B17,Движение!$I$12:$I$61))</f>
        <v/>
      </c>
      <c r="E17" s="8">
        <f>IF($B17="","",ROUND(SUMIF(Движение!$D$12:$D$61,$B17,Движение!$J$12:$J$61),2))</f>
        <v/>
      </c>
      <c r="F17" s="8">
        <f>IF(OR($B17="",$D17=0),"",ROUND($E17/$D17,2))</f>
        <v/>
      </c>
      <c r="G17" s="7">
        <f>IF($B17="","",SUMIF(Движение!$D$12:$D$61,$B17,Движение!$K$12:$K$61))</f>
        <v/>
      </c>
      <c r="H17" s="7">
        <f>IF($B17="","",SUMIF(Движение!$D$12:$D$61,$B17,Движение!$L$12:$L$61))</f>
        <v/>
      </c>
      <c r="I17" s="7">
        <f>IF($B17="","",ROUND($D17-$G17+$H17,3))</f>
        <v/>
      </c>
      <c r="J17" s="8">
        <f>IF(OR($B17="",$F17=""),"",ROUND($I17*$F17,2))</f>
        <v/>
      </c>
      <c r="K17" s="7" t="n">
        <v>100</v>
      </c>
      <c r="L17" s="22">
        <f>IF($B17="","",IF($I17&lt;=0,"нет в наличии",IF($K17="","норма",IF($I17&lt;$K17,"ниже минимума","норма"))))</f>
        <v/>
      </c>
      <c r="M17" s="7">
        <f>IF(OR($B17="",$K17=""),"",IF(AND($I17&lt;$K17,$K17&gt;0),ROUND($K17-$I17,3),0))</f>
        <v/>
      </c>
    </row>
    <row r="18">
      <c r="A18" s="6" t="n">
        <v>7</v>
      </c>
      <c r="B18" s="6" t="inlineStr">
        <is>
          <t>Крепёж М8 (болт)</t>
        </is>
      </c>
      <c r="C18" s="6" t="inlineStr">
        <is>
          <t>шт.</t>
        </is>
      </c>
      <c r="D18" s="7">
        <f>IF($B18="","",SUMIF(Движение!$D$12:$D$61,$B18,Движение!$I$12:$I$61))</f>
        <v/>
      </c>
      <c r="E18" s="8">
        <f>IF($B18="","",ROUND(SUMIF(Движение!$D$12:$D$61,$B18,Движение!$J$12:$J$61),2))</f>
        <v/>
      </c>
      <c r="F18" s="8">
        <f>IF(OR($B18="",$D18=0),"",ROUND($E18/$D18,2))</f>
        <v/>
      </c>
      <c r="G18" s="7">
        <f>IF($B18="","",SUMIF(Движение!$D$12:$D$61,$B18,Движение!$K$12:$K$61))</f>
        <v/>
      </c>
      <c r="H18" s="7">
        <f>IF($B18="","",SUMIF(Движение!$D$12:$D$61,$B18,Движение!$L$12:$L$61))</f>
        <v/>
      </c>
      <c r="I18" s="7">
        <f>IF($B18="","",ROUND($D18-$G18+$H18,3))</f>
        <v/>
      </c>
      <c r="J18" s="8">
        <f>IF(OR($B18="",$F18=""),"",ROUND($I18*$F18,2))</f>
        <v/>
      </c>
      <c r="K18" s="7" t="n">
        <v>1000</v>
      </c>
      <c r="L18" s="22">
        <f>IF($B18="","",IF($I18&lt;=0,"нет в наличии",IF($K18="","норма",IF($I18&lt;$K18,"ниже минимума","норма"))))</f>
        <v/>
      </c>
      <c r="M18" s="7">
        <f>IF(OR($B18="",$K18=""),"",IF(AND($I18&lt;$K18,$K18&gt;0),ROUND($K18-$I18,3),0))</f>
        <v/>
      </c>
    </row>
    <row r="19">
      <c r="A19" s="6" t="n">
        <v>8</v>
      </c>
      <c r="B19" s="6" t="inlineStr">
        <is>
          <t>Прокладка паронитовая</t>
        </is>
      </c>
      <c r="C19" s="6" t="inlineStr">
        <is>
          <t>шт.</t>
        </is>
      </c>
      <c r="D19" s="7">
        <f>IF($B19="","",SUMIF(Движение!$D$12:$D$61,$B19,Движение!$I$12:$I$61))</f>
        <v/>
      </c>
      <c r="E19" s="8">
        <f>IF($B19="","",ROUND(SUMIF(Движение!$D$12:$D$61,$B19,Движение!$J$12:$J$61),2))</f>
        <v/>
      </c>
      <c r="F19" s="8">
        <f>IF(OR($B19="",$D19=0),"",ROUND($E19/$D19,2))</f>
        <v/>
      </c>
      <c r="G19" s="7">
        <f>IF($B19="","",SUMIF(Движение!$D$12:$D$61,$B19,Движение!$K$12:$K$61))</f>
        <v/>
      </c>
      <c r="H19" s="7">
        <f>IF($B19="","",SUMIF(Движение!$D$12:$D$61,$B19,Движение!$L$12:$L$61))</f>
        <v/>
      </c>
      <c r="I19" s="7">
        <f>IF($B19="","",ROUND($D19-$G19+$H19,3))</f>
        <v/>
      </c>
      <c r="J19" s="8">
        <f>IF(OR($B19="",$F19=""),"",ROUND($I19*$F19,2))</f>
        <v/>
      </c>
      <c r="K19" s="7" t="n">
        <v>200</v>
      </c>
      <c r="L19" s="22">
        <f>IF($B19="","",IF($I19&lt;=0,"нет в наличии",IF($K19="","норма",IF($I19&lt;$K19,"ниже минимума","норма"))))</f>
        <v/>
      </c>
      <c r="M19" s="7">
        <f>IF(OR($B19="",$K19=""),"",IF(AND($I19&lt;$K19,$K19&gt;0),ROUND($K19-$I19,3),0))</f>
        <v/>
      </c>
    </row>
    <row r="20">
      <c r="A20" s="6" t="n">
        <v>9</v>
      </c>
      <c r="B20" s="6" t="inlineStr">
        <is>
          <t>Масло индустриальное И-20А</t>
        </is>
      </c>
      <c r="C20" s="6" t="inlineStr">
        <is>
          <t>л</t>
        </is>
      </c>
      <c r="D20" s="7">
        <f>IF($B20="","",SUMIF(Движение!$D$12:$D$61,$B20,Движение!$I$12:$I$61))</f>
        <v/>
      </c>
      <c r="E20" s="8">
        <f>IF($B20="","",ROUND(SUMIF(Движение!$D$12:$D$61,$B20,Движение!$J$12:$J$61),2))</f>
        <v/>
      </c>
      <c r="F20" s="8">
        <f>IF(OR($B20="",$D20=0),"",ROUND($E20/$D20,2))</f>
        <v/>
      </c>
      <c r="G20" s="7">
        <f>IF($B20="","",SUMIF(Движение!$D$12:$D$61,$B20,Движение!$K$12:$K$61))</f>
        <v/>
      </c>
      <c r="H20" s="7">
        <f>IF($B20="","",SUMIF(Движение!$D$12:$D$61,$B20,Движение!$L$12:$L$61))</f>
        <v/>
      </c>
      <c r="I20" s="7">
        <f>IF($B20="","",ROUND($D20-$G20+$H20,3))</f>
        <v/>
      </c>
      <c r="J20" s="8">
        <f>IF(OR($B20="",$F20=""),"",ROUND($I20*$F20,2))</f>
        <v/>
      </c>
      <c r="K20" s="7" t="n">
        <v>150</v>
      </c>
      <c r="L20" s="22">
        <f>IF($B20="","",IF($I20&lt;=0,"нет в наличии",IF($K20="","норма",IF($I20&lt;$K20,"ниже минимума","норма"))))</f>
        <v/>
      </c>
      <c r="M20" s="7">
        <f>IF(OR($B20="",$K20=""),"",IF(AND($I20&lt;$K20,$K20&gt;0),ROUND($K20-$I20,3),0))</f>
        <v/>
      </c>
    </row>
    <row r="21">
      <c r="A21" s="6" t="n">
        <v>10</v>
      </c>
      <c r="B21" s="6" t="inlineStr">
        <is>
          <t>Провод ПВ3 2,5</t>
        </is>
      </c>
      <c r="C21" s="6" t="inlineStr">
        <is>
          <t>м</t>
        </is>
      </c>
      <c r="D21" s="7">
        <f>IF($B21="","",SUMIF(Движение!$D$12:$D$61,$B21,Движение!$I$12:$I$61))</f>
        <v/>
      </c>
      <c r="E21" s="8">
        <f>IF($B21="","",ROUND(SUMIF(Движение!$D$12:$D$61,$B21,Движение!$J$12:$J$61),2))</f>
        <v/>
      </c>
      <c r="F21" s="8">
        <f>IF(OR($B21="",$D21=0),"",ROUND($E21/$D21,2))</f>
        <v/>
      </c>
      <c r="G21" s="7">
        <f>IF($B21="","",SUMIF(Движение!$D$12:$D$61,$B21,Движение!$K$12:$K$61))</f>
        <v/>
      </c>
      <c r="H21" s="7">
        <f>IF($B21="","",SUMIF(Движение!$D$12:$D$61,$B21,Движение!$L$12:$L$61))</f>
        <v/>
      </c>
      <c r="I21" s="7">
        <f>IF($B21="","",ROUND($D21-$G21+$H21,3))</f>
        <v/>
      </c>
      <c r="J21" s="8">
        <f>IF(OR($B21="",$F21=""),"",ROUND($I21*$F21,2))</f>
        <v/>
      </c>
      <c r="K21" s="7" t="n">
        <v>300</v>
      </c>
      <c r="L21" s="22">
        <f>IF($B21="","",IF($I21&lt;=0,"нет в наличии",IF($K21="","норма",IF($I21&lt;$K21,"ниже минимума","норма"))))</f>
        <v/>
      </c>
      <c r="M21" s="7">
        <f>IF(OR($B21="",$K21=""),"",IF(AND($I21&lt;$K21,$K21&gt;0),ROUND($K21-$I21,3),0))</f>
        <v/>
      </c>
    </row>
    <row r="22">
      <c r="A22" s="6" t="n"/>
      <c r="B22" s="11" t="n"/>
      <c r="C22" s="11" t="n"/>
      <c r="D22" s="7">
        <f>IF($B22="","",SUMIF(Движение!$D$12:$D$61,$B22,Движение!$I$12:$I$61))</f>
        <v/>
      </c>
      <c r="E22" s="8">
        <f>IF($B22="","",ROUND(SUMIF(Движение!$D$12:$D$61,$B22,Движение!$J$12:$J$61),2))</f>
        <v/>
      </c>
      <c r="F22" s="8">
        <f>IF(OR($B22="",$D22=0),"",ROUND($E22/$D22,2))</f>
        <v/>
      </c>
      <c r="G22" s="7">
        <f>IF($B22="","",SUMIF(Движение!$D$12:$D$61,$B22,Движение!$K$12:$K$61))</f>
        <v/>
      </c>
      <c r="H22" s="7">
        <f>IF($B22="","",SUMIF(Движение!$D$12:$D$61,$B22,Движение!$L$12:$L$61))</f>
        <v/>
      </c>
      <c r="I22" s="7">
        <f>IF($B22="","",ROUND($D22-$G22+$H22,3))</f>
        <v/>
      </c>
      <c r="J22" s="8">
        <f>IF(OR($B22="",$F22=""),"",ROUND($I22*$F22,2))</f>
        <v/>
      </c>
      <c r="K22" s="13" t="n"/>
      <c r="L22" s="22">
        <f>IF($B22="","",IF($I22&lt;=0,"нет в наличии",IF($K22="","норма",IF($I22&lt;$K22,"ниже минимума","норма"))))</f>
        <v/>
      </c>
      <c r="M22" s="7">
        <f>IF(OR($B22="",$K22=""),"",IF(AND($I22&lt;$K22,$K22&gt;0),ROUND($K22-$I22,3),0))</f>
        <v/>
      </c>
    </row>
    <row r="23">
      <c r="A23" s="6" t="n"/>
      <c r="B23" s="11" t="n"/>
      <c r="C23" s="11" t="n"/>
      <c r="D23" s="7">
        <f>IF($B23="","",SUMIF(Движение!$D$12:$D$61,$B23,Движение!$I$12:$I$61))</f>
        <v/>
      </c>
      <c r="E23" s="8">
        <f>IF($B23="","",ROUND(SUMIF(Движение!$D$12:$D$61,$B23,Движение!$J$12:$J$61),2))</f>
        <v/>
      </c>
      <c r="F23" s="8">
        <f>IF(OR($B23="",$D23=0),"",ROUND($E23/$D23,2))</f>
        <v/>
      </c>
      <c r="G23" s="7">
        <f>IF($B23="","",SUMIF(Движение!$D$12:$D$61,$B23,Движение!$K$12:$K$61))</f>
        <v/>
      </c>
      <c r="H23" s="7">
        <f>IF($B23="","",SUMIF(Движение!$D$12:$D$61,$B23,Движение!$L$12:$L$61))</f>
        <v/>
      </c>
      <c r="I23" s="7">
        <f>IF($B23="","",ROUND($D23-$G23+$H23,3))</f>
        <v/>
      </c>
      <c r="J23" s="8">
        <f>IF(OR($B23="",$F23=""),"",ROUND($I23*$F23,2))</f>
        <v/>
      </c>
      <c r="K23" s="13" t="n"/>
      <c r="L23" s="22">
        <f>IF($B23="","",IF($I23&lt;=0,"нет в наличии",IF($K23="","норма",IF($I23&lt;$K23,"ниже минимума","норма"))))</f>
        <v/>
      </c>
      <c r="M23" s="7">
        <f>IF(OR($B23="",$K23=""),"",IF(AND($I23&lt;$K23,$K23&gt;0),ROUND($K23-$I23,3),0))</f>
        <v/>
      </c>
    </row>
    <row r="24">
      <c r="A24" s="6" t="n"/>
      <c r="B24" s="11" t="n"/>
      <c r="C24" s="11" t="n"/>
      <c r="D24" s="7">
        <f>IF($B24="","",SUMIF(Движение!$D$12:$D$61,$B24,Движение!$I$12:$I$61))</f>
        <v/>
      </c>
      <c r="E24" s="8">
        <f>IF($B24="","",ROUND(SUMIF(Движение!$D$12:$D$61,$B24,Движение!$J$12:$J$61),2))</f>
        <v/>
      </c>
      <c r="F24" s="8">
        <f>IF(OR($B24="",$D24=0),"",ROUND($E24/$D24,2))</f>
        <v/>
      </c>
      <c r="G24" s="7">
        <f>IF($B24="","",SUMIF(Движение!$D$12:$D$61,$B24,Движение!$K$12:$K$61))</f>
        <v/>
      </c>
      <c r="H24" s="7">
        <f>IF($B24="","",SUMIF(Движение!$D$12:$D$61,$B24,Движение!$L$12:$L$61))</f>
        <v/>
      </c>
      <c r="I24" s="7">
        <f>IF($B24="","",ROUND($D24-$G24+$H24,3))</f>
        <v/>
      </c>
      <c r="J24" s="8">
        <f>IF(OR($B24="",$F24=""),"",ROUND($I24*$F24,2))</f>
        <v/>
      </c>
      <c r="K24" s="13" t="n"/>
      <c r="L24" s="22">
        <f>IF($B24="","",IF($I24&lt;=0,"нет в наличии",IF($K24="","норма",IF($I24&lt;$K24,"ниже минимума","норма"))))</f>
        <v/>
      </c>
      <c r="M24" s="7">
        <f>IF(OR($B24="",$K24=""),"",IF(AND($I24&lt;$K24,$K24&gt;0),ROUND($K24-$I24,3),0))</f>
        <v/>
      </c>
    </row>
    <row r="25">
      <c r="A25" s="6" t="n"/>
      <c r="B25" s="11" t="n"/>
      <c r="C25" s="11" t="n"/>
      <c r="D25" s="7">
        <f>IF($B25="","",SUMIF(Движение!$D$12:$D$61,$B25,Движение!$I$12:$I$61))</f>
        <v/>
      </c>
      <c r="E25" s="8">
        <f>IF($B25="","",ROUND(SUMIF(Движение!$D$12:$D$61,$B25,Движение!$J$12:$J$61),2))</f>
        <v/>
      </c>
      <c r="F25" s="8">
        <f>IF(OR($B25="",$D25=0),"",ROUND($E25/$D25,2))</f>
        <v/>
      </c>
      <c r="G25" s="7">
        <f>IF($B25="","",SUMIF(Движение!$D$12:$D$61,$B25,Движение!$K$12:$K$61))</f>
        <v/>
      </c>
      <c r="H25" s="7">
        <f>IF($B25="","",SUMIF(Движение!$D$12:$D$61,$B25,Движение!$L$12:$L$61))</f>
        <v/>
      </c>
      <c r="I25" s="7">
        <f>IF($B25="","",ROUND($D25-$G25+$H25,3))</f>
        <v/>
      </c>
      <c r="J25" s="8">
        <f>IF(OR($B25="",$F25=""),"",ROUND($I25*$F25,2))</f>
        <v/>
      </c>
      <c r="K25" s="13" t="n"/>
      <c r="L25" s="22">
        <f>IF($B25="","",IF($I25&lt;=0,"нет в наличии",IF($K25="","норма",IF($I25&lt;$K25,"ниже минимума","норма"))))</f>
        <v/>
      </c>
      <c r="M25" s="7">
        <f>IF(OR($B25="",$K25=""),"",IF(AND($I25&lt;$K25,$K25&gt;0),ROUND($K25-$I25,3),0))</f>
        <v/>
      </c>
    </row>
    <row r="26">
      <c r="A26" s="6" t="n"/>
      <c r="B26" s="11" t="n"/>
      <c r="C26" s="11" t="n"/>
      <c r="D26" s="7">
        <f>IF($B26="","",SUMIF(Движение!$D$12:$D$61,$B26,Движение!$I$12:$I$61))</f>
        <v/>
      </c>
      <c r="E26" s="8">
        <f>IF($B26="","",ROUND(SUMIF(Движение!$D$12:$D$61,$B26,Движение!$J$12:$J$61),2))</f>
        <v/>
      </c>
      <c r="F26" s="8">
        <f>IF(OR($B26="",$D26=0),"",ROUND($E26/$D26,2))</f>
        <v/>
      </c>
      <c r="G26" s="7">
        <f>IF($B26="","",SUMIF(Движение!$D$12:$D$61,$B26,Движение!$K$12:$K$61))</f>
        <v/>
      </c>
      <c r="H26" s="7">
        <f>IF($B26="","",SUMIF(Движение!$D$12:$D$61,$B26,Движение!$L$12:$L$61))</f>
        <v/>
      </c>
      <c r="I26" s="7">
        <f>IF($B26="","",ROUND($D26-$G26+$H26,3))</f>
        <v/>
      </c>
      <c r="J26" s="8">
        <f>IF(OR($B26="",$F26=""),"",ROUND($I26*$F26,2))</f>
        <v/>
      </c>
      <c r="K26" s="13" t="n"/>
      <c r="L26" s="22">
        <f>IF($B26="","",IF($I26&lt;=0,"нет в наличии",IF($K26="","норма",IF($I26&lt;$K26,"ниже минимума","норма"))))</f>
        <v/>
      </c>
      <c r="M26" s="7">
        <f>IF(OR($B26="",$K26=""),"",IF(AND($I26&lt;$K26,$K26&gt;0),ROUND($K26-$I26,3),0))</f>
        <v/>
      </c>
    </row>
    <row r="27">
      <c r="A27" s="6" t="n"/>
      <c r="B27" s="11" t="n"/>
      <c r="C27" s="11" t="n"/>
      <c r="D27" s="7">
        <f>IF($B27="","",SUMIF(Движение!$D$12:$D$61,$B27,Движение!$I$12:$I$61))</f>
        <v/>
      </c>
      <c r="E27" s="8">
        <f>IF($B27="","",ROUND(SUMIF(Движение!$D$12:$D$61,$B27,Движение!$J$12:$J$61),2))</f>
        <v/>
      </c>
      <c r="F27" s="8">
        <f>IF(OR($B27="",$D27=0),"",ROUND($E27/$D27,2))</f>
        <v/>
      </c>
      <c r="G27" s="7">
        <f>IF($B27="","",SUMIF(Движение!$D$12:$D$61,$B27,Движение!$K$12:$K$61))</f>
        <v/>
      </c>
      <c r="H27" s="7">
        <f>IF($B27="","",SUMIF(Движение!$D$12:$D$61,$B27,Движение!$L$12:$L$61))</f>
        <v/>
      </c>
      <c r="I27" s="7">
        <f>IF($B27="","",ROUND($D27-$G27+$H27,3))</f>
        <v/>
      </c>
      <c r="J27" s="8">
        <f>IF(OR($B27="",$F27=""),"",ROUND($I27*$F27,2))</f>
        <v/>
      </c>
      <c r="K27" s="13" t="n"/>
      <c r="L27" s="22">
        <f>IF($B27="","",IF($I27&lt;=0,"нет в наличии",IF($K27="","норма",IF($I27&lt;$K27,"ниже минимума","норма"))))</f>
        <v/>
      </c>
      <c r="M27" s="7">
        <f>IF(OR($B27="",$K27=""),"",IF(AND($I27&lt;$K27,$K27&gt;0),ROUND($K27-$I27,3),0))</f>
        <v/>
      </c>
    </row>
    <row r="28">
      <c r="A28" s="6" t="n"/>
      <c r="B28" s="11" t="n"/>
      <c r="C28" s="11" t="n"/>
      <c r="D28" s="7">
        <f>IF($B28="","",SUMIF(Движение!$D$12:$D$61,$B28,Движение!$I$12:$I$61))</f>
        <v/>
      </c>
      <c r="E28" s="8">
        <f>IF($B28="","",ROUND(SUMIF(Движение!$D$12:$D$61,$B28,Движение!$J$12:$J$61),2))</f>
        <v/>
      </c>
      <c r="F28" s="8">
        <f>IF(OR($B28="",$D28=0),"",ROUND($E28/$D28,2))</f>
        <v/>
      </c>
      <c r="G28" s="7">
        <f>IF($B28="","",SUMIF(Движение!$D$12:$D$61,$B28,Движение!$K$12:$K$61))</f>
        <v/>
      </c>
      <c r="H28" s="7">
        <f>IF($B28="","",SUMIF(Движение!$D$12:$D$61,$B28,Движение!$L$12:$L$61))</f>
        <v/>
      </c>
      <c r="I28" s="7">
        <f>IF($B28="","",ROUND($D28-$G28+$H28,3))</f>
        <v/>
      </c>
      <c r="J28" s="8">
        <f>IF(OR($B28="",$F28=""),"",ROUND($I28*$F28,2))</f>
        <v/>
      </c>
      <c r="K28" s="13" t="n"/>
      <c r="L28" s="22">
        <f>IF($B28="","",IF($I28&lt;=0,"нет в наличии",IF($K28="","норма",IF($I28&lt;$K28,"ниже минимума","норма"))))</f>
        <v/>
      </c>
      <c r="M28" s="7">
        <f>IF(OR($B28="",$K28=""),"",IF(AND($I28&lt;$K28,$K28&gt;0),ROUND($K28-$I28,3),0))</f>
        <v/>
      </c>
    </row>
    <row r="29">
      <c r="A29" s="6" t="n"/>
      <c r="B29" s="11" t="n"/>
      <c r="C29" s="11" t="n"/>
      <c r="D29" s="7">
        <f>IF($B29="","",SUMIF(Движение!$D$12:$D$61,$B29,Движение!$I$12:$I$61))</f>
        <v/>
      </c>
      <c r="E29" s="8">
        <f>IF($B29="","",ROUND(SUMIF(Движение!$D$12:$D$61,$B29,Движение!$J$12:$J$61),2))</f>
        <v/>
      </c>
      <c r="F29" s="8">
        <f>IF(OR($B29="",$D29=0),"",ROUND($E29/$D29,2))</f>
        <v/>
      </c>
      <c r="G29" s="7">
        <f>IF($B29="","",SUMIF(Движение!$D$12:$D$61,$B29,Движение!$K$12:$K$61))</f>
        <v/>
      </c>
      <c r="H29" s="7">
        <f>IF($B29="","",SUMIF(Движение!$D$12:$D$61,$B29,Движение!$L$12:$L$61))</f>
        <v/>
      </c>
      <c r="I29" s="7">
        <f>IF($B29="","",ROUND($D29-$G29+$H29,3))</f>
        <v/>
      </c>
      <c r="J29" s="8">
        <f>IF(OR($B29="",$F29=""),"",ROUND($I29*$F29,2))</f>
        <v/>
      </c>
      <c r="K29" s="13" t="n"/>
      <c r="L29" s="22">
        <f>IF($B29="","",IF($I29&lt;=0,"нет в наличии",IF($K29="","норма",IF($I29&lt;$K29,"ниже минимума","норма"))))</f>
        <v/>
      </c>
      <c r="M29" s="7">
        <f>IF(OR($B29="",$K29=""),"",IF(AND($I29&lt;$K29,$K29&gt;0),ROUND($K29-$I29,3),0))</f>
        <v/>
      </c>
    </row>
    <row r="30">
      <c r="A30" s="6" t="n"/>
      <c r="B30" s="11" t="n"/>
      <c r="C30" s="11" t="n"/>
      <c r="D30" s="7">
        <f>IF($B30="","",SUMIF(Движение!$D$12:$D$61,$B30,Движение!$I$12:$I$61))</f>
        <v/>
      </c>
      <c r="E30" s="8">
        <f>IF($B30="","",ROUND(SUMIF(Движение!$D$12:$D$61,$B30,Движение!$J$12:$J$61),2))</f>
        <v/>
      </c>
      <c r="F30" s="8">
        <f>IF(OR($B30="",$D30=0),"",ROUND($E30/$D30,2))</f>
        <v/>
      </c>
      <c r="G30" s="7">
        <f>IF($B30="","",SUMIF(Движение!$D$12:$D$61,$B30,Движение!$K$12:$K$61))</f>
        <v/>
      </c>
      <c r="H30" s="7">
        <f>IF($B30="","",SUMIF(Движение!$D$12:$D$61,$B30,Движение!$L$12:$L$61))</f>
        <v/>
      </c>
      <c r="I30" s="7">
        <f>IF($B30="","",ROUND($D30-$G30+$H30,3))</f>
        <v/>
      </c>
      <c r="J30" s="8">
        <f>IF(OR($B30="",$F30=""),"",ROUND($I30*$F30,2))</f>
        <v/>
      </c>
      <c r="K30" s="13" t="n"/>
      <c r="L30" s="22">
        <f>IF($B30="","",IF($I30&lt;=0,"нет в наличии",IF($K30="","норма",IF($I30&lt;$K30,"ниже минимума","норма"))))</f>
        <v/>
      </c>
      <c r="M30" s="7">
        <f>IF(OR($B30="",$K30=""),"",IF(AND($I30&lt;$K30,$K30&gt;0),ROUND($K30-$I30,3),0))</f>
        <v/>
      </c>
    </row>
    <row r="31">
      <c r="A31" s="6" t="n"/>
      <c r="B31" s="11" t="n"/>
      <c r="C31" s="11" t="n"/>
      <c r="D31" s="7">
        <f>IF($B31="","",SUMIF(Движение!$D$12:$D$61,$B31,Движение!$I$12:$I$61))</f>
        <v/>
      </c>
      <c r="E31" s="8">
        <f>IF($B31="","",ROUND(SUMIF(Движение!$D$12:$D$61,$B31,Движение!$J$12:$J$61),2))</f>
        <v/>
      </c>
      <c r="F31" s="8">
        <f>IF(OR($B31="",$D31=0),"",ROUND($E31/$D31,2))</f>
        <v/>
      </c>
      <c r="G31" s="7">
        <f>IF($B31="","",SUMIF(Движение!$D$12:$D$61,$B31,Движение!$K$12:$K$61))</f>
        <v/>
      </c>
      <c r="H31" s="7">
        <f>IF($B31="","",SUMIF(Движение!$D$12:$D$61,$B31,Движение!$L$12:$L$61))</f>
        <v/>
      </c>
      <c r="I31" s="7">
        <f>IF($B31="","",ROUND($D31-$G31+$H31,3))</f>
        <v/>
      </c>
      <c r="J31" s="8">
        <f>IF(OR($B31="",$F31=""),"",ROUND($I31*$F31,2))</f>
        <v/>
      </c>
      <c r="K31" s="13" t="n"/>
      <c r="L31" s="22">
        <f>IF($B31="","",IF($I31&lt;=0,"нет в наличии",IF($K31="","норма",IF($I31&lt;$K31,"ниже минимума","норма"))))</f>
        <v/>
      </c>
      <c r="M31" s="7">
        <f>IF(OR($B31="",$K31=""),"",IF(AND($I31&lt;$K31,$K31&gt;0),ROUND($K31-$I31,3),0))</f>
        <v/>
      </c>
    </row>
    <row r="32">
      <c r="A32" s="6" t="n"/>
      <c r="B32" s="11" t="n"/>
      <c r="C32" s="11" t="n"/>
      <c r="D32" s="7">
        <f>IF($B32="","",SUMIF(Движение!$D$12:$D$61,$B32,Движение!$I$12:$I$61))</f>
        <v/>
      </c>
      <c r="E32" s="8">
        <f>IF($B32="","",ROUND(SUMIF(Движение!$D$12:$D$61,$B32,Движение!$J$12:$J$61),2))</f>
        <v/>
      </c>
      <c r="F32" s="8">
        <f>IF(OR($B32="",$D32=0),"",ROUND($E32/$D32,2))</f>
        <v/>
      </c>
      <c r="G32" s="7">
        <f>IF($B32="","",SUMIF(Движение!$D$12:$D$61,$B32,Движение!$K$12:$K$61))</f>
        <v/>
      </c>
      <c r="H32" s="7">
        <f>IF($B32="","",SUMIF(Движение!$D$12:$D$61,$B32,Движение!$L$12:$L$61))</f>
        <v/>
      </c>
      <c r="I32" s="7">
        <f>IF($B32="","",ROUND($D32-$G32+$H32,3))</f>
        <v/>
      </c>
      <c r="J32" s="8">
        <f>IF(OR($B32="",$F32=""),"",ROUND($I32*$F32,2))</f>
        <v/>
      </c>
      <c r="K32" s="13" t="n"/>
      <c r="L32" s="22">
        <f>IF($B32="","",IF($I32&lt;=0,"нет в наличии",IF($K32="","норма",IF($I32&lt;$K32,"ниже минимума","норма"))))</f>
        <v/>
      </c>
      <c r="M32" s="7">
        <f>IF(OR($B32="",$K32=""),"",IF(AND($I32&lt;$K32,$K32&gt;0),ROUND($K32-$I32,3),0))</f>
        <v/>
      </c>
    </row>
    <row r="33">
      <c r="A33" s="6" t="n"/>
      <c r="B33" s="11" t="n"/>
      <c r="C33" s="11" t="n"/>
      <c r="D33" s="7">
        <f>IF($B33="","",SUMIF(Движение!$D$12:$D$61,$B33,Движение!$I$12:$I$61))</f>
        <v/>
      </c>
      <c r="E33" s="8">
        <f>IF($B33="","",ROUND(SUMIF(Движение!$D$12:$D$61,$B33,Движение!$J$12:$J$61),2))</f>
        <v/>
      </c>
      <c r="F33" s="8">
        <f>IF(OR($B33="",$D33=0),"",ROUND($E33/$D33,2))</f>
        <v/>
      </c>
      <c r="G33" s="7">
        <f>IF($B33="","",SUMIF(Движение!$D$12:$D$61,$B33,Движение!$K$12:$K$61))</f>
        <v/>
      </c>
      <c r="H33" s="7">
        <f>IF($B33="","",SUMIF(Движение!$D$12:$D$61,$B33,Движение!$L$12:$L$61))</f>
        <v/>
      </c>
      <c r="I33" s="7">
        <f>IF($B33="","",ROUND($D33-$G33+$H33,3))</f>
        <v/>
      </c>
      <c r="J33" s="8">
        <f>IF(OR($B33="",$F33=""),"",ROUND($I33*$F33,2))</f>
        <v/>
      </c>
      <c r="K33" s="13" t="n"/>
      <c r="L33" s="22">
        <f>IF($B33="","",IF($I33&lt;=0,"нет в наличии",IF($K33="","норма",IF($I33&lt;$K33,"ниже минимума","норма"))))</f>
        <v/>
      </c>
      <c r="M33" s="7">
        <f>IF(OR($B33="",$K33=""),"",IF(AND($I33&lt;$K33,$K33&gt;0),ROUND($K33-$I33,3),0))</f>
        <v/>
      </c>
    </row>
    <row r="34">
      <c r="A34" s="6" t="n"/>
      <c r="B34" s="11" t="n"/>
      <c r="C34" s="11" t="n"/>
      <c r="D34" s="7">
        <f>IF($B34="","",SUMIF(Движение!$D$12:$D$61,$B34,Движение!$I$12:$I$61))</f>
        <v/>
      </c>
      <c r="E34" s="8">
        <f>IF($B34="","",ROUND(SUMIF(Движение!$D$12:$D$61,$B34,Движение!$J$12:$J$61),2))</f>
        <v/>
      </c>
      <c r="F34" s="8">
        <f>IF(OR($B34="",$D34=0),"",ROUND($E34/$D34,2))</f>
        <v/>
      </c>
      <c r="G34" s="7">
        <f>IF($B34="","",SUMIF(Движение!$D$12:$D$61,$B34,Движение!$K$12:$K$61))</f>
        <v/>
      </c>
      <c r="H34" s="7">
        <f>IF($B34="","",SUMIF(Движение!$D$12:$D$61,$B34,Движение!$L$12:$L$61))</f>
        <v/>
      </c>
      <c r="I34" s="7">
        <f>IF($B34="","",ROUND($D34-$G34+$H34,3))</f>
        <v/>
      </c>
      <c r="J34" s="8">
        <f>IF(OR($B34="",$F34=""),"",ROUND($I34*$F34,2))</f>
        <v/>
      </c>
      <c r="K34" s="13" t="n"/>
      <c r="L34" s="22">
        <f>IF($B34="","",IF($I34&lt;=0,"нет в наличии",IF($K34="","норма",IF($I34&lt;$K34,"ниже минимума","норма"))))</f>
        <v/>
      </c>
      <c r="M34" s="7">
        <f>IF(OR($B34="",$K34=""),"",IF(AND($I34&lt;$K34,$K34&gt;0),ROUND($K34-$I34,3),0))</f>
        <v/>
      </c>
    </row>
    <row r="35">
      <c r="A35" s="6" t="n"/>
      <c r="B35" s="11" t="n"/>
      <c r="C35" s="11" t="n"/>
      <c r="D35" s="7">
        <f>IF($B35="","",SUMIF(Движение!$D$12:$D$61,$B35,Движение!$I$12:$I$61))</f>
        <v/>
      </c>
      <c r="E35" s="8">
        <f>IF($B35="","",ROUND(SUMIF(Движение!$D$12:$D$61,$B35,Движение!$J$12:$J$61),2))</f>
        <v/>
      </c>
      <c r="F35" s="8">
        <f>IF(OR($B35="",$D35=0),"",ROUND($E35/$D35,2))</f>
        <v/>
      </c>
      <c r="G35" s="7">
        <f>IF($B35="","",SUMIF(Движение!$D$12:$D$61,$B35,Движение!$K$12:$K$61))</f>
        <v/>
      </c>
      <c r="H35" s="7">
        <f>IF($B35="","",SUMIF(Движение!$D$12:$D$61,$B35,Движение!$L$12:$L$61))</f>
        <v/>
      </c>
      <c r="I35" s="7">
        <f>IF($B35="","",ROUND($D35-$G35+$H35,3))</f>
        <v/>
      </c>
      <c r="J35" s="8">
        <f>IF(OR($B35="",$F35=""),"",ROUND($I35*$F35,2))</f>
        <v/>
      </c>
      <c r="K35" s="13" t="n"/>
      <c r="L35" s="22">
        <f>IF($B35="","",IF($I35&lt;=0,"нет в наличии",IF($K35="","норма",IF($I35&lt;$K35,"ниже минимума","норма"))))</f>
        <v/>
      </c>
      <c r="M35" s="7">
        <f>IF(OR($B35="",$K35=""),"",IF(AND($I35&lt;$K35,$K35&gt;0),ROUND($K35-$I35,3),0))</f>
        <v/>
      </c>
    </row>
    <row r="36">
      <c r="A36" s="6" t="n"/>
      <c r="B36" s="11" t="n"/>
      <c r="C36" s="11" t="n"/>
      <c r="D36" s="7">
        <f>IF($B36="","",SUMIF(Движение!$D$12:$D$61,$B36,Движение!$I$12:$I$61))</f>
        <v/>
      </c>
      <c r="E36" s="8">
        <f>IF($B36="","",ROUND(SUMIF(Движение!$D$12:$D$61,$B36,Движение!$J$12:$J$61),2))</f>
        <v/>
      </c>
      <c r="F36" s="8">
        <f>IF(OR($B36="",$D36=0),"",ROUND($E36/$D36,2))</f>
        <v/>
      </c>
      <c r="G36" s="7">
        <f>IF($B36="","",SUMIF(Движение!$D$12:$D$61,$B36,Движение!$K$12:$K$61))</f>
        <v/>
      </c>
      <c r="H36" s="7">
        <f>IF($B36="","",SUMIF(Движение!$D$12:$D$61,$B36,Движение!$L$12:$L$61))</f>
        <v/>
      </c>
      <c r="I36" s="7">
        <f>IF($B36="","",ROUND($D36-$G36+$H36,3))</f>
        <v/>
      </c>
      <c r="J36" s="8">
        <f>IF(OR($B36="",$F36=""),"",ROUND($I36*$F36,2))</f>
        <v/>
      </c>
      <c r="K36" s="13" t="n"/>
      <c r="L36" s="22">
        <f>IF($B36="","",IF($I36&lt;=0,"нет в наличии",IF($K36="","норма",IF($I36&lt;$K36,"ниже минимума","норма"))))</f>
        <v/>
      </c>
      <c r="M36" s="7">
        <f>IF(OR($B36="",$K36=""),"",IF(AND($I36&lt;$K36,$K36&gt;0),ROUND($K36-$I36,3),0))</f>
        <v/>
      </c>
    </row>
    <row r="37">
      <c r="A37" s="6" t="n"/>
      <c r="B37" s="11" t="n"/>
      <c r="C37" s="11" t="n"/>
      <c r="D37" s="7">
        <f>IF($B37="","",SUMIF(Движение!$D$12:$D$61,$B37,Движение!$I$12:$I$61))</f>
        <v/>
      </c>
      <c r="E37" s="8">
        <f>IF($B37="","",ROUND(SUMIF(Движение!$D$12:$D$61,$B37,Движение!$J$12:$J$61),2))</f>
        <v/>
      </c>
      <c r="F37" s="8">
        <f>IF(OR($B37="",$D37=0),"",ROUND($E37/$D37,2))</f>
        <v/>
      </c>
      <c r="G37" s="7">
        <f>IF($B37="","",SUMIF(Движение!$D$12:$D$61,$B37,Движение!$K$12:$K$61))</f>
        <v/>
      </c>
      <c r="H37" s="7">
        <f>IF($B37="","",SUMIF(Движение!$D$12:$D$61,$B37,Движение!$L$12:$L$61))</f>
        <v/>
      </c>
      <c r="I37" s="7">
        <f>IF($B37="","",ROUND($D37-$G37+$H37,3))</f>
        <v/>
      </c>
      <c r="J37" s="8">
        <f>IF(OR($B37="",$F37=""),"",ROUND($I37*$F37,2))</f>
        <v/>
      </c>
      <c r="K37" s="13" t="n"/>
      <c r="L37" s="22">
        <f>IF($B37="","",IF($I37&lt;=0,"нет в наличии",IF($K37="","норма",IF($I37&lt;$K37,"ниже минимума","норма"))))</f>
        <v/>
      </c>
      <c r="M37" s="7">
        <f>IF(OR($B37="",$K37=""),"",IF(AND($I37&lt;$K37,$K37&gt;0),ROUND($K37-$I37,3),0))</f>
        <v/>
      </c>
    </row>
    <row r="38">
      <c r="A38" s="6" t="n"/>
      <c r="B38" s="11" t="n"/>
      <c r="C38" s="11" t="n"/>
      <c r="D38" s="7">
        <f>IF($B38="","",SUMIF(Движение!$D$12:$D$61,$B38,Движение!$I$12:$I$61))</f>
        <v/>
      </c>
      <c r="E38" s="8">
        <f>IF($B38="","",ROUND(SUMIF(Движение!$D$12:$D$61,$B38,Движение!$J$12:$J$61),2))</f>
        <v/>
      </c>
      <c r="F38" s="8">
        <f>IF(OR($B38="",$D38=0),"",ROUND($E38/$D38,2))</f>
        <v/>
      </c>
      <c r="G38" s="7">
        <f>IF($B38="","",SUMIF(Движение!$D$12:$D$61,$B38,Движение!$K$12:$K$61))</f>
        <v/>
      </c>
      <c r="H38" s="7">
        <f>IF($B38="","",SUMIF(Движение!$D$12:$D$61,$B38,Движение!$L$12:$L$61))</f>
        <v/>
      </c>
      <c r="I38" s="7">
        <f>IF($B38="","",ROUND($D38-$G38+$H38,3))</f>
        <v/>
      </c>
      <c r="J38" s="8">
        <f>IF(OR($B38="",$F38=""),"",ROUND($I38*$F38,2))</f>
        <v/>
      </c>
      <c r="K38" s="13" t="n"/>
      <c r="L38" s="22">
        <f>IF($B38="","",IF($I38&lt;=0,"нет в наличии",IF($K38="","норма",IF($I38&lt;$K38,"ниже минимума","норма"))))</f>
        <v/>
      </c>
      <c r="M38" s="7">
        <f>IF(OR($B38="",$K38=""),"",IF(AND($I38&lt;$K38,$K38&gt;0),ROUND($K38-$I38,3),0))</f>
        <v/>
      </c>
    </row>
    <row r="39">
      <c r="A39" s="6" t="n"/>
      <c r="B39" s="11" t="n"/>
      <c r="C39" s="11" t="n"/>
      <c r="D39" s="7">
        <f>IF($B39="","",SUMIF(Движение!$D$12:$D$61,$B39,Движение!$I$12:$I$61))</f>
        <v/>
      </c>
      <c r="E39" s="8">
        <f>IF($B39="","",ROUND(SUMIF(Движение!$D$12:$D$61,$B39,Движение!$J$12:$J$61),2))</f>
        <v/>
      </c>
      <c r="F39" s="8">
        <f>IF(OR($B39="",$D39=0),"",ROUND($E39/$D39,2))</f>
        <v/>
      </c>
      <c r="G39" s="7">
        <f>IF($B39="","",SUMIF(Движение!$D$12:$D$61,$B39,Движение!$K$12:$K$61))</f>
        <v/>
      </c>
      <c r="H39" s="7">
        <f>IF($B39="","",SUMIF(Движение!$D$12:$D$61,$B39,Движение!$L$12:$L$61))</f>
        <v/>
      </c>
      <c r="I39" s="7">
        <f>IF($B39="","",ROUND($D39-$G39+$H39,3))</f>
        <v/>
      </c>
      <c r="J39" s="8">
        <f>IF(OR($B39="",$F39=""),"",ROUND($I39*$F39,2))</f>
        <v/>
      </c>
      <c r="K39" s="13" t="n"/>
      <c r="L39" s="22">
        <f>IF($B39="","",IF($I39&lt;=0,"нет в наличии",IF($K39="","норма",IF($I39&lt;$K39,"ниже минимума","норма"))))</f>
        <v/>
      </c>
      <c r="M39" s="7">
        <f>IF(OR($B39="",$K39=""),"",IF(AND($I39&lt;$K39,$K39&gt;0),ROUND($K39-$I39,3),0))</f>
        <v/>
      </c>
    </row>
    <row r="40">
      <c r="A40" s="6" t="n"/>
      <c r="B40" s="11" t="n"/>
      <c r="C40" s="11" t="n"/>
      <c r="D40" s="7">
        <f>IF($B40="","",SUMIF(Движение!$D$12:$D$61,$B40,Движение!$I$12:$I$61))</f>
        <v/>
      </c>
      <c r="E40" s="8">
        <f>IF($B40="","",ROUND(SUMIF(Движение!$D$12:$D$61,$B40,Движение!$J$12:$J$61),2))</f>
        <v/>
      </c>
      <c r="F40" s="8">
        <f>IF(OR($B40="",$D40=0),"",ROUND($E40/$D40,2))</f>
        <v/>
      </c>
      <c r="G40" s="7">
        <f>IF($B40="","",SUMIF(Движение!$D$12:$D$61,$B40,Движение!$K$12:$K$61))</f>
        <v/>
      </c>
      <c r="H40" s="7">
        <f>IF($B40="","",SUMIF(Движение!$D$12:$D$61,$B40,Движение!$L$12:$L$61))</f>
        <v/>
      </c>
      <c r="I40" s="7">
        <f>IF($B40="","",ROUND($D40-$G40+$H40,3))</f>
        <v/>
      </c>
      <c r="J40" s="8">
        <f>IF(OR($B40="",$F40=""),"",ROUND($I40*$F40,2))</f>
        <v/>
      </c>
      <c r="K40" s="13" t="n"/>
      <c r="L40" s="22">
        <f>IF($B40="","",IF($I40&lt;=0,"нет в наличии",IF($K40="","норма",IF($I40&lt;$K40,"ниже минимума","норма"))))</f>
        <v/>
      </c>
      <c r="M40" s="7">
        <f>IF(OR($B40="",$K40=""),"",IF(AND($I40&lt;$K40,$K40&gt;0),ROUND($K40-$I40,3),0))</f>
        <v/>
      </c>
    </row>
    <row r="41">
      <c r="A41" s="6" t="n"/>
      <c r="B41" s="11" t="n"/>
      <c r="C41" s="11" t="n"/>
      <c r="D41" s="7">
        <f>IF($B41="","",SUMIF(Движение!$D$12:$D$61,$B41,Движение!$I$12:$I$61))</f>
        <v/>
      </c>
      <c r="E41" s="8">
        <f>IF($B41="","",ROUND(SUMIF(Движение!$D$12:$D$61,$B41,Движение!$J$12:$J$61),2))</f>
        <v/>
      </c>
      <c r="F41" s="8">
        <f>IF(OR($B41="",$D41=0),"",ROUND($E41/$D41,2))</f>
        <v/>
      </c>
      <c r="G41" s="7">
        <f>IF($B41="","",SUMIF(Движение!$D$12:$D$61,$B41,Движение!$K$12:$K$61))</f>
        <v/>
      </c>
      <c r="H41" s="7">
        <f>IF($B41="","",SUMIF(Движение!$D$12:$D$61,$B41,Движение!$L$12:$L$61))</f>
        <v/>
      </c>
      <c r="I41" s="7">
        <f>IF($B41="","",ROUND($D41-$G41+$H41,3))</f>
        <v/>
      </c>
      <c r="J41" s="8">
        <f>IF(OR($B41="",$F41=""),"",ROUND($I41*$F41,2))</f>
        <v/>
      </c>
      <c r="K41" s="13" t="n"/>
      <c r="L41" s="22">
        <f>IF($B41="","",IF($I41&lt;=0,"нет в наличии",IF($K41="","норма",IF($I41&lt;$K41,"ниже минимума","норма"))))</f>
        <v/>
      </c>
      <c r="M41" s="7">
        <f>IF(OR($B41="",$K41=""),"",IF(AND($I41&lt;$K41,$K41&gt;0),ROUND($K41-$I41,3),0))</f>
        <v/>
      </c>
    </row>
    <row r="43">
      <c r="A43" s="15" t="n"/>
      <c r="B43" s="16" t="inlineStr">
        <is>
          <t>ИТОГО</t>
        </is>
      </c>
      <c r="C43" s="15" t="n"/>
      <c r="D43" s="15" t="n"/>
      <c r="E43" s="17">
        <f>ROUND(SUM($E$12:$E$41),2)</f>
        <v/>
      </c>
      <c r="F43" s="15" t="n"/>
      <c r="G43" s="15" t="n"/>
      <c r="H43" s="15" t="n"/>
      <c r="I43" s="15" t="n"/>
      <c r="J43" s="17">
        <f>ROUND(SUM($J$12:$J$41),2)</f>
        <v/>
      </c>
      <c r="K43" s="15" t="n"/>
      <c r="L43" s="15" t="n"/>
      <c r="M43" s="15" t="n"/>
    </row>
    <row r="44">
      <c r="A44" s="15" t="n"/>
      <c r="B44" s="18" t="inlineStr">
        <is>
          <t>Позиций ниже минимума / нет в наличии</t>
        </is>
      </c>
      <c r="C44" s="15" t="n"/>
      <c r="D44" s="23">
        <f>COUNTIF($L$12:$L$41,"ниже минимума")</f>
        <v/>
      </c>
      <c r="E44" s="23">
        <f>COUNTIF($L$12:$L$41,"нет в наличии")</f>
        <v/>
      </c>
      <c r="F44" s="15" t="n"/>
      <c r="G44" s="15" t="n"/>
      <c r="H44" s="15" t="n"/>
      <c r="I44" s="15" t="n"/>
      <c r="J44" s="15" t="n"/>
      <c r="K44" s="15" t="n"/>
      <c r="L44" s="15" t="n"/>
      <c r="M44" s="15" t="n"/>
    </row>
    <row r="46">
      <c r="B46" s="19" t="inlineStr">
        <is>
          <t>Количества по разным номенклатурам не суммируются — у них разные единицы измерения. В итоге складываются только деньги: сумма прихода и стоимость остатка. Колонка «Заказать» показывает, сколько не хватает до минимума.</t>
        </is>
      </c>
    </row>
    <row r="47"/>
    <row r="48"/>
  </sheetData>
  <mergeCells count="1">
    <mergeCell ref="B46:M48"/>
  </mergeCells>
  <conditionalFormatting sqref="L12:L41">
    <cfRule type="expression" priority="1" dxfId="0" stopIfTrue="0">
      <formula>$L12="нет в наличии"</formula>
    </cfRule>
    <cfRule type="expression" priority="2" dxfId="0" stopIfTrue="0">
      <formula>$L12="ниже минимума"</formula>
    </cfRule>
    <cfRule type="expression" priority="3" dxfId="2" stopIfTrue="0">
      <formula>$L12="норма"</formula>
    </cfRule>
  </conditionalFormatting>
  <conditionalFormatting sqref="I12:I41">
    <cfRule type="expression" priority="4" dxfId="0" stopIfTrue="0">
      <formula>AND($I12&lt;&gt;"",$I12&lt;0)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23"/>
  <sheetViews>
    <sheetView showGridLines="0" workbookViewId="0">
      <selection activeCell="A1" sqref="A1"/>
    </sheetView>
  </sheetViews>
  <sheetFormatPr baseColWidth="8" defaultRowHeight="15"/>
  <cols>
    <col width="20" customWidth="1" min="2" max="2"/>
    <col width="20" customWidth="1" min="4" max="4"/>
    <col width="34" customWidth="1" min="6" max="6"/>
  </cols>
  <sheetData>
    <row r="2">
      <c r="B2" s="24" t="inlineStr">
        <is>
          <t>СПРАВОЧНИКИ</t>
        </is>
      </c>
    </row>
    <row r="3">
      <c r="B3" s="25" t="inlineStr">
        <is>
          <t>Операции для выпадающего поля, единицы измерения и единый список номенклатуры.</t>
        </is>
      </c>
    </row>
    <row r="4">
      <c r="B4" s="26" t="inlineStr">
        <is>
          <t>Операция</t>
        </is>
      </c>
      <c r="D4" s="26" t="inlineStr">
        <is>
          <t>Единица измерения</t>
        </is>
      </c>
      <c r="F4" s="26" t="inlineStr">
        <is>
          <t>Номенклатура</t>
        </is>
      </c>
    </row>
    <row r="5">
      <c r="B5" s="27" t="inlineStr">
        <is>
          <t>Приход</t>
        </is>
      </c>
      <c r="D5" s="28" t="inlineStr">
        <is>
          <t>шт.</t>
        </is>
      </c>
      <c r="F5" s="28" t="inlineStr">
        <is>
          <t>Лист стальной 2 мм</t>
        </is>
      </c>
    </row>
    <row r="6">
      <c r="B6" s="27" t="inlineStr">
        <is>
          <t>Расход</t>
        </is>
      </c>
      <c r="D6" s="28" t="inlineStr">
        <is>
          <t>кг</t>
        </is>
      </c>
      <c r="F6" s="28" t="inlineStr">
        <is>
          <t>Труба профильная 40×40</t>
        </is>
      </c>
    </row>
    <row r="7">
      <c r="B7" s="27" t="inlineStr">
        <is>
          <t>Инвентаризация</t>
        </is>
      </c>
      <c r="D7" s="28" t="inlineStr">
        <is>
          <t>т</t>
        </is>
      </c>
      <c r="F7" s="28" t="inlineStr">
        <is>
          <t>Круг стальной Ø20</t>
        </is>
      </c>
    </row>
    <row r="8">
      <c r="D8" s="28" t="inlineStr">
        <is>
          <t>м</t>
        </is>
      </c>
      <c r="F8" s="28" t="inlineStr">
        <is>
          <t>Электроды УОНИ-13/55</t>
        </is>
      </c>
    </row>
    <row r="9">
      <c r="D9" s="28" t="inlineStr">
        <is>
          <t>м²</t>
        </is>
      </c>
      <c r="F9" s="28" t="inlineStr">
        <is>
          <t>Грунт-эмаль по металлу</t>
        </is>
      </c>
    </row>
    <row r="10">
      <c r="D10" s="28" t="inlineStr">
        <is>
          <t>м³</t>
        </is>
      </c>
      <c r="F10" s="28" t="inlineStr">
        <is>
          <t>Подшипник 6205</t>
        </is>
      </c>
    </row>
    <row r="11">
      <c r="D11" s="28" t="inlineStr">
        <is>
          <t>л</t>
        </is>
      </c>
      <c r="F11" s="28" t="inlineStr">
        <is>
          <t>Крепёж М8 (болт)</t>
        </is>
      </c>
    </row>
    <row r="12">
      <c r="D12" s="28" t="inlineStr">
        <is>
          <t>пог. м</t>
        </is>
      </c>
      <c r="F12" s="28" t="inlineStr">
        <is>
          <t>Прокладка паронитовая</t>
        </is>
      </c>
    </row>
    <row r="13">
      <c r="D13" s="28" t="inlineStr">
        <is>
          <t>компл.</t>
        </is>
      </c>
      <c r="F13" s="28" t="inlineStr">
        <is>
          <t>Масло индустриальное И-20А</t>
        </is>
      </c>
    </row>
    <row r="14">
      <c r="D14" s="28" t="inlineStr">
        <is>
          <t>упак.</t>
        </is>
      </c>
      <c r="F14" s="28" t="inlineStr">
        <is>
          <t>Провод ПВ3 2,5</t>
        </is>
      </c>
    </row>
    <row r="15">
      <c r="D15" s="28" t="inlineStr">
        <is>
          <t>рулон</t>
        </is>
      </c>
    </row>
    <row r="16">
      <c r="D16" s="28" t="inlineStr">
        <is>
          <t>лист</t>
        </is>
      </c>
    </row>
    <row r="17">
      <c r="D17" s="28" t="inlineStr">
        <is>
          <t>мешок</t>
        </is>
      </c>
    </row>
    <row r="18">
      <c r="D18" s="28" t="inlineStr">
        <is>
          <t>канистра</t>
        </is>
      </c>
    </row>
    <row r="19">
      <c r="D19" s="28" t="inlineStr">
        <is>
          <t>паллета</t>
        </is>
      </c>
    </row>
    <row r="21">
      <c r="B21" s="19" t="inlineStr">
        <is>
          <t>Названия номенклатуры должны совпадать в журнале и на листе «Остатки» символ в символ: остатки считаются по точному совпадению. Удобнее всего копировать название из этого списка.</t>
        </is>
      </c>
    </row>
    <row r="22"/>
    <row r="23"/>
  </sheetData>
  <mergeCells count="1">
    <mergeCell ref="B21:F2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20" t="inlineStr">
        <is>
          <t>КАК ПОЛЬЗОВАТЬСЯ ШАБЛОНОМ</t>
        </is>
      </c>
    </row>
    <row r="4" ht="18" customHeight="1">
      <c r="B4" s="29" t="inlineStr">
        <is>
          <t>Шаг 1. Заполните журнал операций</t>
        </is>
      </c>
    </row>
    <row r="5" ht="30" customHeight="1">
      <c r="B5" s="30" t="inlineStr">
        <is>
          <t>На листе «Движение» по каждой операции укажите дату, документ, тип операции, номенклатуру, единицу измерения, количество и цену. Сумма посчитается сама.</t>
        </is>
      </c>
    </row>
    <row r="6" ht="18" customHeight="1">
      <c r="B6" s="29" t="inlineStr">
        <is>
          <t>Шаг 2. Выбирайте операцию из списка</t>
        </is>
      </c>
    </row>
    <row r="7" ht="45" customHeight="1">
      <c r="B7" s="30" t="inlineStr">
        <is>
          <t>Операция определяет, как движение попадёт в остатки: приход прибавляется, расход вычитается, инвентаризация корректирует остаток. Если тип операции не выбран, строка не попадёт в расчёт — это главная причина расхождений.</t>
        </is>
      </c>
    </row>
    <row r="8" ht="18" customHeight="1">
      <c r="B8" s="29" t="inlineStr">
        <is>
          <t>Шаг 3. Внесите номенклатуру</t>
        </is>
      </c>
    </row>
    <row r="9" ht="30" customHeight="1">
      <c r="B9" s="30" t="inlineStr">
        <is>
          <t>На листе «Остатки» впишите наименования, по которым нужно видеть остаток, и минимальный запас. Всё остальное подтянется из журнала.</t>
        </is>
      </c>
    </row>
    <row r="10" ht="18" customHeight="1">
      <c r="B10" s="29" t="inlineStr">
        <is>
          <t>Шаг 4. Смотрите статусы</t>
        </is>
      </c>
    </row>
    <row r="11" ht="45" customHeight="1">
      <c r="B11" s="30" t="inlineStr">
        <is>
          <t>Статус сравнивает остаток с минимумом: «ниже минимума» — пора заказывать, «нет в наличии» — остаток нулевой или отрицательный. Отрицательный остаток означает, что расход внесён больше прихода: либо не внесли приход, либо ошиблись в количестве.</t>
        </is>
      </c>
    </row>
    <row r="12" ht="18" customHeight="1">
      <c r="B12" s="29" t="inlineStr">
        <is>
          <t>Шаг 5. Ведите инвентаризацию разницей</t>
        </is>
      </c>
    </row>
    <row r="13" ht="30" customHeight="1">
      <c r="B13" s="30" t="inlineStr">
        <is>
          <t>При пересчёте не правьте прошлые документы: внесите операцию «Инвентаризация» с разницей. Плюс — излишек, минус — недостача. Тогда история остаётся историей, а остаток становится фактическим.</t>
        </is>
      </c>
    </row>
    <row r="14" ht="18" customHeight="1">
      <c r="B14" s="29" t="inlineStr">
        <is>
          <t>Шаг 6. Планируйте закупку</t>
        </is>
      </c>
    </row>
    <row r="15" ht="30" customHeight="1">
      <c r="B15" s="30" t="inlineStr">
        <is>
          <t>Колонка «Заказать» показывает, сколько не хватает до минимального остатка. Суммировать эту колонку нельзя: у позиций разные единицы измерения — складывать имеет смысл только деньги.</t>
        </is>
      </c>
    </row>
    <row r="16" ht="18" customHeight="1">
      <c r="B16" s="29" t="inlineStr">
        <is>
          <t>Что проверить перед использованием</t>
        </is>
      </c>
    </row>
    <row r="17" ht="45" customHeight="1">
      <c r="B17" s="30" t="inlineStr">
        <is>
          <t>— наименования номенклатуры совпадают в журнале и на листе остатков символ в символ;
— у всех операций выбран тип (приход, расход, инвентаризация);
— цены в приходе соответствуют документам поставщика;
— начальные остатки внесены отдельной операцией прихода на дату начала учёта.</t>
        </is>
      </c>
    </row>
    <row r="18" ht="18" customHeight="1">
      <c r="B18" s="29" t="inlineStr">
        <is>
          <t>Границы шаблона</t>
        </is>
      </c>
    </row>
    <row r="19" ht="60" customHeight="1">
      <c r="B19" s="30" t="inlineStr">
        <is>
          <t>Шаблон ведёт количественный и стоимостной учёт по одному складу в управленческих целях. Он не заменяет складской учёт в учётной системе: там партии, серии, сроки годности, ордерный учёт и проводки. Если номенклатура измеряется десятками тысяч позиций и движение идёт каждый час, это уже задача системы, а не таблицы.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2026-09-15T16:51:42Z</dcterms:created>
  <dcterms:modified xsi:type="dcterms:W3CDTF">2026-09-15T16:51:42Z</dcterms:modified>
</cp:coreProperties>
</file>